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Default Extension="xml" ContentType="application/xml"/>
  <Override PartName="/xl/drawings/drawing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charts/chart18.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drawings/drawing23.xml" ContentType="application/vnd.openxmlformats-officedocument.drawing+xml"/>
  <Override PartName="/xl/drawings/drawing12.xml" ContentType="application/vnd.openxmlformats-officedocument.drawingml.chartshapes+xml"/>
  <Override PartName="/xl/charts/chart17.xml" ContentType="application/vnd.openxmlformats-officedocument.drawingml.chart+xml"/>
  <Override PartName="/xl/charts/chart26.xml" ContentType="application/vnd.openxmlformats-officedocument.drawingml.chart+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charts/chart29.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hidePivotFieldList="1" defaultThemeVersion="124226"/>
  <bookViews>
    <workbookView xWindow="750" yWindow="120" windowWidth="9795" windowHeight="8550" tabRatio="690"/>
  </bookViews>
  <sheets>
    <sheet name="DOM&amp;AGREXP22" sheetId="4" r:id="rId1"/>
    <sheet name="Agri GDP18-22" sheetId="68" r:id="rId2"/>
    <sheet name="Bananacompanies22" sheetId="15" r:id="rId3"/>
    <sheet name="Regional Banana Export18-22" sheetId="11" r:id="rId4"/>
    <sheet name="BANANA PRICE INPUT22" sheetId="16" r:id="rId5"/>
    <sheet name="Banana EXP WI 22" sheetId="54" r:id="rId6"/>
    <sheet name="COMP SUP&amp;HOT (KGS) 18-22" sheetId="59" r:id="rId7"/>
    <sheet name="COMP SUP&amp;HOT (EC$) 18-22" sheetId="61" r:id="rId8"/>
    <sheet name="COMP Sup Q&amp;V 18 -22" sheetId="18" r:id="rId9"/>
    <sheet name="COMP Hotel Q&amp;V 18 -22" sheetId="58" r:id="rId10"/>
    <sheet name="Fish landing18-22" sheetId="19" r:id="rId11"/>
    <sheet name="FISHLANDING by species18-22" sheetId="20" r:id="rId12"/>
    <sheet name="FISHIMPORTS by type22" sheetId="21" r:id="rId13"/>
    <sheet name="POULTRYimp22" sheetId="22" r:id="rId14"/>
    <sheet name="TABLE EGG PROD18-22" sheetId="23" r:id="rId15"/>
    <sheet name="LOCALPOULTRY18-22" sheetId="24" r:id="rId16"/>
    <sheet name="PORK PURCHASES18-22" sheetId="25" r:id="rId17"/>
    <sheet name="MEAT imp18-22" sheetId="26" r:id="rId18"/>
    <sheet name="OTHER LIVEPROD 18-22" sheetId="27" r:id="rId19"/>
    <sheet name="LOANapprove18-22" sheetId="28" r:id="rId20"/>
    <sheet name="TRADEBAL22" sheetId="8" r:id="rId21"/>
    <sheet name="FOOD COMP IMP18-22" sheetId="29" r:id="rId22"/>
    <sheet name="COMPAREXP22" sheetId="5" r:id="rId23"/>
    <sheet name="GDP basic price MILLONEC$ 22" sheetId="31" r:id="rId24"/>
    <sheet name="THREE MAIN CONTR 18-22graph" sheetId="42" r:id="rId25"/>
    <sheet name="OVERVIEW22" sheetId="10" r:id="rId26"/>
    <sheet name="IMP-FERTIL22" sheetId="9" r:id="rId27"/>
    <sheet name="SUP QV22" sheetId="44" r:id="rId28"/>
    <sheet name="SUP Q 18-22 &amp; GRAPH" sheetId="72" r:id="rId29"/>
    <sheet name="SUP V 18-22&amp; GRAPH" sheetId="56" r:id="rId30"/>
    <sheet name="SUP PRICE 22" sheetId="46" r:id="rId31"/>
    <sheet name="HOTEL QV22" sheetId="48" r:id="rId32"/>
    <sheet name="HOTEL Q 18-22 &amp; GRAPH" sheetId="49" r:id="rId33"/>
    <sheet name="HOTEL V 18-22 &amp; GRAPH" sheetId="57" r:id="rId34"/>
    <sheet name="HOTEL PRICE 22" sheetId="50" r:id="rId35"/>
    <sheet name="CROPPRO18-22" sheetId="7" r:id="rId36"/>
    <sheet name="EXPORTOFSELMTHLY22" sheetId="63" r:id="rId37"/>
    <sheet name="EXPORTOFSEL QTRCROP22" sheetId="33" r:id="rId38"/>
    <sheet name="IMPOF SELCCROP22" sheetId="66" r:id="rId39"/>
    <sheet name="CAMPOF IMPORTS18-22 &amp; GRAPH" sheetId="35" r:id="rId40"/>
    <sheet name="REGEXP BY DEST22" sheetId="36" r:id="rId41"/>
    <sheet name="REG IMP BY COUNTRY22" sheetId="37" r:id="rId42"/>
    <sheet name="FSHINGVESSREG22" sheetId="38" r:id="rId43"/>
    <sheet name="FISHER-REG BY DISTR22" sheetId="39" r:id="rId44"/>
    <sheet name="AVG RAINFALL22" sheetId="40" r:id="rId45"/>
    <sheet name="AVG TEMP22" sheetId="12" r:id="rId46"/>
    <sheet name="TEMP18-22" sheetId="41" r:id="rId47"/>
    <sheet name="AVG TEMP @ POINTS 22" sheetId="71" r:id="rId48"/>
    <sheet name="TEMP @ POINTS 18-22" sheetId="70" r:id="rId49"/>
  </sheets>
  <externalReferences>
    <externalReference r:id="rId5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36"/>
  <c r="C7"/>
  <c r="D19" l="1"/>
  <c r="D17"/>
  <c r="C17"/>
  <c r="D36" l="1"/>
  <c r="C36"/>
  <c r="E8" i="31" l="1"/>
  <c r="E24" i="68"/>
  <c r="H45" i="28" l="1"/>
  <c r="H44"/>
  <c r="H43"/>
  <c r="H42"/>
  <c r="H41"/>
  <c r="L12" l="1"/>
  <c r="H40" s="1"/>
  <c r="K12"/>
  <c r="C13" i="21" l="1"/>
  <c r="F14"/>
  <c r="G14"/>
  <c r="H14"/>
  <c r="I14"/>
  <c r="J14"/>
  <c r="E14"/>
  <c r="D10" i="37" l="1"/>
  <c r="C10"/>
  <c r="K21" i="66" l="1"/>
  <c r="K19" i="35" s="1"/>
  <c r="L21" i="66"/>
  <c r="L19" i="35" s="1"/>
  <c r="K22" i="66"/>
  <c r="K20" i="35" s="1"/>
  <c r="L22" i="66"/>
  <c r="L20" i="35" s="1"/>
  <c r="D14" i="26" l="1"/>
  <c r="E14"/>
  <c r="F14"/>
  <c r="G14"/>
  <c r="H14"/>
  <c r="I14"/>
  <c r="J14"/>
  <c r="C14"/>
  <c r="G19" i="10" l="1"/>
  <c r="F19"/>
  <c r="G18"/>
  <c r="F18"/>
  <c r="G17"/>
  <c r="F17"/>
  <c r="G16"/>
  <c r="F16"/>
  <c r="G15"/>
  <c r="G14"/>
  <c r="G13"/>
  <c r="G12"/>
  <c r="G9"/>
  <c r="G5" s="1"/>
  <c r="F9"/>
  <c r="G8"/>
  <c r="F8"/>
  <c r="G6"/>
  <c r="G4" s="1"/>
  <c r="F5"/>
  <c r="E5"/>
  <c r="D5"/>
  <c r="C5"/>
  <c r="F4"/>
  <c r="E4"/>
  <c r="D4"/>
  <c r="C4"/>
  <c r="H7" i="24" l="1"/>
  <c r="G7"/>
  <c r="H6"/>
  <c r="G6"/>
  <c r="H9"/>
  <c r="H8"/>
  <c r="G8"/>
  <c r="G9"/>
  <c r="G43" i="57" l="1"/>
  <c r="D74" i="49"/>
  <c r="E74"/>
  <c r="F74"/>
  <c r="G74"/>
  <c r="O12" s="1"/>
  <c r="O69"/>
  <c r="O68"/>
  <c r="O70"/>
  <c r="O67" s="1"/>
  <c r="O66"/>
  <c r="O65"/>
  <c r="O64"/>
  <c r="O44"/>
  <c r="O43"/>
  <c r="O42"/>
  <c r="O41"/>
  <c r="O46"/>
  <c r="O40" s="1"/>
  <c r="N11" i="39" l="1"/>
  <c r="D26"/>
  <c r="L11" s="1"/>
  <c r="E26"/>
  <c r="M11" s="1"/>
  <c r="F26"/>
  <c r="C26"/>
  <c r="K11" s="1"/>
  <c r="G6"/>
  <c r="K7" i="38"/>
  <c r="K8"/>
  <c r="K9"/>
  <c r="K10"/>
  <c r="K11"/>
  <c r="K12"/>
  <c r="K13"/>
  <c r="K14"/>
  <c r="K15"/>
  <c r="K16"/>
  <c r="K17"/>
  <c r="K18"/>
  <c r="K19"/>
  <c r="K20"/>
  <c r="K21"/>
  <c r="K22"/>
  <c r="K6"/>
  <c r="J23"/>
  <c r="H32" i="20" l="1"/>
  <c r="H31"/>
  <c r="H30"/>
  <c r="H29"/>
  <c r="H28"/>
  <c r="H27"/>
  <c r="H26"/>
  <c r="H25"/>
  <c r="M37" i="71" l="1"/>
  <c r="L37"/>
  <c r="M36"/>
  <c r="L36"/>
  <c r="D14" i="54" l="1"/>
  <c r="D13"/>
  <c r="C14"/>
  <c r="C13"/>
  <c r="K8" i="66" l="1"/>
  <c r="K8" i="35" s="1"/>
  <c r="L8" i="66"/>
  <c r="L8" i="35" s="1"/>
  <c r="K9" i="66"/>
  <c r="K9" i="35" s="1"/>
  <c r="L9" i="66"/>
  <c r="L9" i="35" s="1"/>
  <c r="K10" i="66"/>
  <c r="K10" i="35" s="1"/>
  <c r="L10" i="66"/>
  <c r="L10" i="35" s="1"/>
  <c r="K11" i="66"/>
  <c r="K11" i="35" s="1"/>
  <c r="L11" i="66"/>
  <c r="L11" i="35" s="1"/>
  <c r="K12" i="66"/>
  <c r="K13" i="35" s="1"/>
  <c r="L12" i="66"/>
  <c r="L13" i="35" s="1"/>
  <c r="K13" i="66"/>
  <c r="K14" i="35" s="1"/>
  <c r="L13" i="66"/>
  <c r="L14" i="35" s="1"/>
  <c r="K14" i="66"/>
  <c r="L14"/>
  <c r="K15"/>
  <c r="L15"/>
  <c r="K16"/>
  <c r="L16"/>
  <c r="K17"/>
  <c r="K15" i="35" s="1"/>
  <c r="L17" i="66"/>
  <c r="L15" i="35" s="1"/>
  <c r="K18" i="66"/>
  <c r="K16" i="35" s="1"/>
  <c r="L18" i="66"/>
  <c r="L16" i="35" s="1"/>
  <c r="K19" i="66"/>
  <c r="L19"/>
  <c r="K20"/>
  <c r="K18" i="35" s="1"/>
  <c r="L20" i="66"/>
  <c r="L18" i="35" s="1"/>
  <c r="K23" i="66"/>
  <c r="K21" i="35" s="1"/>
  <c r="L23" i="66"/>
  <c r="L21" i="35" s="1"/>
  <c r="K24" i="66"/>
  <c r="K22" i="35" s="1"/>
  <c r="L24" i="66"/>
  <c r="L22" i="35" s="1"/>
  <c r="K25" i="66"/>
  <c r="K23" i="35" s="1"/>
  <c r="L25" i="66"/>
  <c r="L23" i="35" s="1"/>
  <c r="K26" i="66"/>
  <c r="K24" i="35" s="1"/>
  <c r="L26" i="66"/>
  <c r="L24" i="35" s="1"/>
  <c r="K27" i="66"/>
  <c r="K25" i="35" s="1"/>
  <c r="L27" i="66"/>
  <c r="L25" i="35" s="1"/>
  <c r="L7" i="66"/>
  <c r="L7" i="35" s="1"/>
  <c r="K7" i="66"/>
  <c r="K7" i="35" s="1"/>
  <c r="L17" l="1"/>
  <c r="K17"/>
  <c r="O51" i="63" l="1"/>
  <c r="P51"/>
  <c r="O25"/>
  <c r="P25"/>
  <c r="M29" i="71" l="1"/>
  <c r="L29"/>
  <c r="M28"/>
  <c r="L28"/>
  <c r="M21"/>
  <c r="L21"/>
  <c r="M20"/>
  <c r="L20"/>
  <c r="M13"/>
  <c r="L13"/>
  <c r="M12"/>
  <c r="L12"/>
  <c r="E14" i="23" l="1"/>
  <c r="E15"/>
  <c r="E16"/>
  <c r="E13"/>
  <c r="C25" i="25" l="1"/>
  <c r="C269" i="48" l="1"/>
  <c r="D269"/>
  <c r="E269"/>
  <c r="F269"/>
  <c r="G269"/>
  <c r="H269"/>
  <c r="I269"/>
  <c r="J269"/>
  <c r="K269"/>
  <c r="L269"/>
  <c r="M269"/>
  <c r="B269"/>
  <c r="C247"/>
  <c r="D247"/>
  <c r="E247"/>
  <c r="F247"/>
  <c r="G247"/>
  <c r="H247"/>
  <c r="I247"/>
  <c r="J247"/>
  <c r="K247"/>
  <c r="L247"/>
  <c r="M247"/>
  <c r="B247"/>
  <c r="C234"/>
  <c r="D234"/>
  <c r="E234"/>
  <c r="F234"/>
  <c r="G234"/>
  <c r="H234"/>
  <c r="I234"/>
  <c r="J234"/>
  <c r="K234"/>
  <c r="L234"/>
  <c r="M234"/>
  <c r="B234"/>
  <c r="C204"/>
  <c r="D204"/>
  <c r="E204"/>
  <c r="F204"/>
  <c r="G204"/>
  <c r="H204"/>
  <c r="I204"/>
  <c r="J204"/>
  <c r="K204"/>
  <c r="L204"/>
  <c r="M204"/>
  <c r="B204"/>
  <c r="C195"/>
  <c r="D195"/>
  <c r="E195"/>
  <c r="F195"/>
  <c r="G195"/>
  <c r="H195"/>
  <c r="I195"/>
  <c r="J195"/>
  <c r="K195"/>
  <c r="L195"/>
  <c r="M195"/>
  <c r="B195"/>
  <c r="M185"/>
  <c r="M271" s="1"/>
  <c r="L185"/>
  <c r="L271" s="1"/>
  <c r="K185"/>
  <c r="J185"/>
  <c r="J271" s="1"/>
  <c r="I185"/>
  <c r="I271" s="1"/>
  <c r="H185"/>
  <c r="H271" s="1"/>
  <c r="G185"/>
  <c r="F185"/>
  <c r="F271" s="1"/>
  <c r="E185"/>
  <c r="E271" s="1"/>
  <c r="D185"/>
  <c r="D271" s="1"/>
  <c r="C185"/>
  <c r="B185"/>
  <c r="B271" s="1"/>
  <c r="C132"/>
  <c r="C134" s="1"/>
  <c r="D132"/>
  <c r="D134" s="1"/>
  <c r="E132"/>
  <c r="E134" s="1"/>
  <c r="F132"/>
  <c r="F134" s="1"/>
  <c r="G132"/>
  <c r="G134" s="1"/>
  <c r="H132"/>
  <c r="H134" s="1"/>
  <c r="I132"/>
  <c r="I134" s="1"/>
  <c r="J132"/>
  <c r="J134" s="1"/>
  <c r="K132"/>
  <c r="K134" s="1"/>
  <c r="L132"/>
  <c r="L134" s="1"/>
  <c r="M132"/>
  <c r="M134" s="1"/>
  <c r="B132"/>
  <c r="B134" s="1"/>
  <c r="C110"/>
  <c r="D110"/>
  <c r="E110"/>
  <c r="F110"/>
  <c r="G110"/>
  <c r="H110"/>
  <c r="I110"/>
  <c r="J110"/>
  <c r="K110"/>
  <c r="L110"/>
  <c r="M110"/>
  <c r="B110"/>
  <c r="C97"/>
  <c r="D97"/>
  <c r="E97"/>
  <c r="F97"/>
  <c r="G97"/>
  <c r="H97"/>
  <c r="I97"/>
  <c r="J97"/>
  <c r="K97"/>
  <c r="L97"/>
  <c r="M97"/>
  <c r="B97"/>
  <c r="C66"/>
  <c r="D66"/>
  <c r="E66"/>
  <c r="F66"/>
  <c r="G66"/>
  <c r="H66"/>
  <c r="I66"/>
  <c r="J66"/>
  <c r="K66"/>
  <c r="L66"/>
  <c r="M66"/>
  <c r="B66"/>
  <c r="M57"/>
  <c r="L57"/>
  <c r="K57"/>
  <c r="J57"/>
  <c r="I57"/>
  <c r="H57"/>
  <c r="G57"/>
  <c r="F57"/>
  <c r="E57"/>
  <c r="D57"/>
  <c r="C57"/>
  <c r="B57"/>
  <c r="M48"/>
  <c r="L48"/>
  <c r="K48"/>
  <c r="J48"/>
  <c r="I48"/>
  <c r="H48"/>
  <c r="G48"/>
  <c r="F48"/>
  <c r="E48"/>
  <c r="D48"/>
  <c r="C48"/>
  <c r="B48"/>
  <c r="C271" l="1"/>
  <c r="G271"/>
  <c r="K271"/>
  <c r="C268" i="44"/>
  <c r="D268"/>
  <c r="E268"/>
  <c r="F268"/>
  <c r="G268"/>
  <c r="H268"/>
  <c r="I268"/>
  <c r="J268"/>
  <c r="K268"/>
  <c r="L268"/>
  <c r="M268"/>
  <c r="B268"/>
  <c r="C246"/>
  <c r="D246"/>
  <c r="E246"/>
  <c r="F246"/>
  <c r="G246"/>
  <c r="H246"/>
  <c r="I246"/>
  <c r="J246"/>
  <c r="K246"/>
  <c r="L246"/>
  <c r="M246"/>
  <c r="B246"/>
  <c r="C233"/>
  <c r="D233"/>
  <c r="E233"/>
  <c r="F233"/>
  <c r="G233"/>
  <c r="H233"/>
  <c r="I233"/>
  <c r="J233"/>
  <c r="K233"/>
  <c r="L233"/>
  <c r="M233"/>
  <c r="B233"/>
  <c r="C203"/>
  <c r="D203"/>
  <c r="E203"/>
  <c r="F203"/>
  <c r="G203"/>
  <c r="H203"/>
  <c r="I203"/>
  <c r="J203"/>
  <c r="K203"/>
  <c r="L203"/>
  <c r="M203"/>
  <c r="B203"/>
  <c r="G185"/>
  <c r="F185"/>
  <c r="E185"/>
  <c r="D185"/>
  <c r="M185"/>
  <c r="L185"/>
  <c r="K185"/>
  <c r="J185"/>
  <c r="I185"/>
  <c r="H185"/>
  <c r="C194"/>
  <c r="D194"/>
  <c r="E194"/>
  <c r="F194"/>
  <c r="G194"/>
  <c r="H194"/>
  <c r="I194"/>
  <c r="J194"/>
  <c r="K194"/>
  <c r="L194"/>
  <c r="M194"/>
  <c r="B194"/>
  <c r="C185"/>
  <c r="B185"/>
  <c r="B270" l="1"/>
  <c r="F270"/>
  <c r="D270"/>
  <c r="G270"/>
  <c r="E270"/>
  <c r="C270"/>
  <c r="N185"/>
  <c r="J270"/>
  <c r="L270"/>
  <c r="I270"/>
  <c r="K270"/>
  <c r="M270"/>
  <c r="H270"/>
  <c r="O185"/>
  <c r="C131"/>
  <c r="D131"/>
  <c r="E131"/>
  <c r="F131"/>
  <c r="G131"/>
  <c r="H131"/>
  <c r="I131"/>
  <c r="J131"/>
  <c r="K131"/>
  <c r="L131"/>
  <c r="M131"/>
  <c r="B131"/>
  <c r="C109"/>
  <c r="D109"/>
  <c r="E109"/>
  <c r="F109"/>
  <c r="G109"/>
  <c r="H109"/>
  <c r="I109"/>
  <c r="J109"/>
  <c r="K109"/>
  <c r="L109"/>
  <c r="M109"/>
  <c r="B109"/>
  <c r="C66"/>
  <c r="D66"/>
  <c r="E66"/>
  <c r="F66"/>
  <c r="G66"/>
  <c r="H66"/>
  <c r="I66"/>
  <c r="J66"/>
  <c r="K66"/>
  <c r="L66"/>
  <c r="M66"/>
  <c r="C96"/>
  <c r="D96"/>
  <c r="E96"/>
  <c r="F96"/>
  <c r="G96"/>
  <c r="H96"/>
  <c r="I96"/>
  <c r="J96"/>
  <c r="K96"/>
  <c r="L96"/>
  <c r="M96"/>
  <c r="B96"/>
  <c r="B66" l="1"/>
  <c r="C57"/>
  <c r="D57"/>
  <c r="E57"/>
  <c r="F57"/>
  <c r="G57"/>
  <c r="H57"/>
  <c r="I57"/>
  <c r="J57"/>
  <c r="K57"/>
  <c r="L57"/>
  <c r="M57"/>
  <c r="B57"/>
  <c r="D48"/>
  <c r="D133" s="1"/>
  <c r="E48"/>
  <c r="F48"/>
  <c r="G48"/>
  <c r="H48"/>
  <c r="H133" s="1"/>
  <c r="I48"/>
  <c r="J48"/>
  <c r="K48"/>
  <c r="L48"/>
  <c r="L133" s="1"/>
  <c r="M48"/>
  <c r="C48"/>
  <c r="B48"/>
  <c r="F133" l="1"/>
  <c r="C133"/>
  <c r="B133"/>
  <c r="M133"/>
  <c r="K133"/>
  <c r="G133"/>
  <c r="E133"/>
  <c r="J133"/>
  <c r="I133"/>
  <c r="L19" i="12"/>
  <c r="K19"/>
  <c r="C47" i="35" l="1"/>
  <c r="D47"/>
  <c r="E47"/>
  <c r="F47"/>
  <c r="L34" i="7"/>
  <c r="K34"/>
  <c r="G110" i="57"/>
  <c r="O15" s="1"/>
  <c r="G94"/>
  <c r="O14" s="1"/>
  <c r="G82"/>
  <c r="O13" s="1"/>
  <c r="G74"/>
  <c r="O12" s="1"/>
  <c r="O71"/>
  <c r="O68" s="1"/>
  <c r="O70"/>
  <c r="O69"/>
  <c r="O67"/>
  <c r="O66"/>
  <c r="O65"/>
  <c r="O64"/>
  <c r="O45"/>
  <c r="O40" s="1"/>
  <c r="O44"/>
  <c r="O43"/>
  <c r="O42"/>
  <c r="O41"/>
  <c r="G110" i="49"/>
  <c r="O15" s="1"/>
  <c r="G94"/>
  <c r="O14" s="1"/>
  <c r="G82"/>
  <c r="O13" s="1"/>
  <c r="G43"/>
  <c r="O11" s="1"/>
  <c r="N82" i="56"/>
  <c r="N81"/>
  <c r="N71" s="1"/>
  <c r="N80"/>
  <c r="N70" s="1"/>
  <c r="N79"/>
  <c r="N78"/>
  <c r="N77"/>
  <c r="N67" s="1"/>
  <c r="N72"/>
  <c r="N69"/>
  <c r="N68"/>
  <c r="N53"/>
  <c r="N52"/>
  <c r="N44" s="1"/>
  <c r="N51"/>
  <c r="N43" s="1"/>
  <c r="N50"/>
  <c r="N49"/>
  <c r="N48"/>
  <c r="N40" s="1"/>
  <c r="N45"/>
  <c r="N42"/>
  <c r="N41"/>
  <c r="G118"/>
  <c r="N21" s="1"/>
  <c r="N13" s="1"/>
  <c r="G98"/>
  <c r="N20" s="1"/>
  <c r="N12" s="1"/>
  <c r="G86"/>
  <c r="N19" s="1"/>
  <c r="N11" s="1"/>
  <c r="G80"/>
  <c r="N18" s="1"/>
  <c r="N10" s="1"/>
  <c r="G45"/>
  <c r="N83" i="72"/>
  <c r="N74" s="1"/>
  <c r="N82"/>
  <c r="N73" s="1"/>
  <c r="N81"/>
  <c r="N80"/>
  <c r="N79"/>
  <c r="N70" s="1"/>
  <c r="N78"/>
  <c r="N69" s="1"/>
  <c r="N72"/>
  <c r="N71"/>
  <c r="N50"/>
  <c r="N41" s="1"/>
  <c r="N49"/>
  <c r="N40" s="1"/>
  <c r="N48"/>
  <c r="N47"/>
  <c r="N46"/>
  <c r="N37" s="1"/>
  <c r="N45"/>
  <c r="N36" s="1"/>
  <c r="N39"/>
  <c r="N38"/>
  <c r="G116"/>
  <c r="G96"/>
  <c r="N22" s="1"/>
  <c r="N14" s="1"/>
  <c r="G84"/>
  <c r="N21" s="1"/>
  <c r="N13" s="1"/>
  <c r="G78"/>
  <c r="N20" s="1"/>
  <c r="N12" s="1"/>
  <c r="G45"/>
  <c r="N19" s="1"/>
  <c r="N11" s="1"/>
  <c r="G120" i="56" l="1"/>
  <c r="G112" i="57"/>
  <c r="O11"/>
  <c r="G112" i="49"/>
  <c r="N17" i="56"/>
  <c r="N9" s="1"/>
  <c r="G118" i="72"/>
  <c r="N23"/>
  <c r="N15" s="1"/>
  <c r="L18" i="5" l="1"/>
  <c r="L20" s="1"/>
  <c r="K18"/>
  <c r="K20" s="1"/>
  <c r="K16" i="29"/>
  <c r="L15" s="1"/>
  <c r="E29" i="8"/>
  <c r="D29"/>
  <c r="H11"/>
  <c r="E11"/>
  <c r="L8" i="29" l="1"/>
  <c r="L12"/>
  <c r="L6"/>
  <c r="L10"/>
  <c r="L14"/>
  <c r="L7"/>
  <c r="L9"/>
  <c r="L11"/>
  <c r="L13"/>
  <c r="L16" l="1"/>
  <c r="H71" i="28" l="1"/>
  <c r="H70"/>
  <c r="H69"/>
  <c r="H68"/>
  <c r="H67"/>
  <c r="H66"/>
  <c r="K27"/>
  <c r="H72" l="1"/>
  <c r="H46"/>
  <c r="L27"/>
  <c r="F24" i="27"/>
  <c r="F25"/>
  <c r="F26"/>
  <c r="E24"/>
  <c r="E25"/>
  <c r="E26"/>
  <c r="F23"/>
  <c r="E23"/>
  <c r="D24"/>
  <c r="D25"/>
  <c r="D26"/>
  <c r="D23"/>
  <c r="D28" i="24" l="1"/>
  <c r="D29"/>
  <c r="D30"/>
  <c r="D27"/>
  <c r="D33" i="23"/>
  <c r="D22" i="22"/>
  <c r="C22"/>
  <c r="D21"/>
  <c r="C21"/>
  <c r="D20"/>
  <c r="C20"/>
  <c r="J19"/>
  <c r="I19"/>
  <c r="H19"/>
  <c r="G19"/>
  <c r="F19"/>
  <c r="E19"/>
  <c r="E50" i="21"/>
  <c r="E51"/>
  <c r="E52"/>
  <c r="L14" i="20"/>
  <c r="K14"/>
  <c r="G16" i="19"/>
  <c r="D53" i="21" s="1"/>
  <c r="G25" i="58"/>
  <c r="G36" s="1"/>
  <c r="G12"/>
  <c r="G35" s="1"/>
  <c r="G24" i="61"/>
  <c r="G23"/>
  <c r="G22"/>
  <c r="G21"/>
  <c r="G20"/>
  <c r="G19"/>
  <c r="G11"/>
  <c r="G10"/>
  <c r="G9"/>
  <c r="G8"/>
  <c r="G7"/>
  <c r="G6"/>
  <c r="G25" i="18"/>
  <c r="G40" s="1"/>
  <c r="G12"/>
  <c r="G39" s="1"/>
  <c r="G24" i="59"/>
  <c r="G23"/>
  <c r="G22"/>
  <c r="G21"/>
  <c r="G20"/>
  <c r="G19"/>
  <c r="G11"/>
  <c r="G10"/>
  <c r="G9"/>
  <c r="G8"/>
  <c r="G7"/>
  <c r="G6"/>
  <c r="G12" i="61" l="1"/>
  <c r="G37" s="1"/>
  <c r="G25"/>
  <c r="G38" s="1"/>
  <c r="G12" i="59"/>
  <c r="G35" s="1"/>
  <c r="G25"/>
  <c r="G36" s="1"/>
  <c r="L20" i="11" l="1"/>
  <c r="K20"/>
  <c r="D24" i="68" l="1"/>
  <c r="D8" i="31" s="1"/>
  <c r="F24" i="68"/>
  <c r="F8" i="31" s="1"/>
  <c r="G24" i="68"/>
  <c r="G8" i="31" s="1"/>
  <c r="G25" s="1"/>
  <c r="F29" i="4"/>
  <c r="F28"/>
  <c r="F27"/>
  <c r="D25" i="31" l="1"/>
  <c r="E25"/>
  <c r="F25"/>
  <c r="G71" i="28" l="1"/>
  <c r="G70"/>
  <c r="G69"/>
  <c r="G68"/>
  <c r="G67"/>
  <c r="C12"/>
  <c r="D12"/>
  <c r="E12"/>
  <c r="F12"/>
  <c r="G12"/>
  <c r="H12"/>
  <c r="J26"/>
  <c r="J12"/>
  <c r="I12"/>
  <c r="G66" s="1"/>
  <c r="G72" l="1"/>
  <c r="H13" i="24"/>
  <c r="E28" i="8" l="1"/>
  <c r="E27"/>
  <c r="E26"/>
  <c r="D28"/>
  <c r="D27"/>
  <c r="D26"/>
  <c r="D29" i="36"/>
  <c r="C29"/>
  <c r="D27"/>
  <c r="C27"/>
  <c r="D25"/>
  <c r="C25"/>
  <c r="C19"/>
  <c r="D65" i="37"/>
  <c r="C65"/>
  <c r="D32"/>
  <c r="C32"/>
  <c r="H9" i="8"/>
  <c r="H10"/>
  <c r="H12"/>
  <c r="H13"/>
  <c r="H14"/>
  <c r="H15"/>
  <c r="E10"/>
  <c r="G8" i="39" l="1"/>
  <c r="G9"/>
  <c r="G10"/>
  <c r="G11"/>
  <c r="G12"/>
  <c r="G13"/>
  <c r="G14"/>
  <c r="G15"/>
  <c r="G16"/>
  <c r="G17"/>
  <c r="G18"/>
  <c r="G19"/>
  <c r="G20"/>
  <c r="G21"/>
  <c r="G22"/>
  <c r="G23"/>
  <c r="G24"/>
  <c r="G25"/>
  <c r="G7"/>
  <c r="G26" l="1"/>
  <c r="C15" i="8"/>
  <c r="E15" s="1"/>
  <c r="C14"/>
  <c r="E14" s="1"/>
  <c r="C13"/>
  <c r="E13" s="1"/>
  <c r="C12"/>
  <c r="E12" s="1"/>
  <c r="N9" i="48" l="1"/>
  <c r="N48" s="1"/>
  <c r="O9"/>
  <c r="N10"/>
  <c r="O10"/>
  <c r="N11"/>
  <c r="O11"/>
  <c r="N12"/>
  <c r="O12"/>
  <c r="N13"/>
  <c r="O13"/>
  <c r="N14"/>
  <c r="O14"/>
  <c r="N15"/>
  <c r="O15"/>
  <c r="N16"/>
  <c r="O16"/>
  <c r="N17"/>
  <c r="O17"/>
  <c r="N18"/>
  <c r="O18"/>
  <c r="N19"/>
  <c r="O19"/>
  <c r="N20"/>
  <c r="O20"/>
  <c r="N21"/>
  <c r="O21"/>
  <c r="N22"/>
  <c r="O22"/>
  <c r="N23"/>
  <c r="O23"/>
  <c r="N24"/>
  <c r="O24"/>
  <c r="N25"/>
  <c r="O25"/>
  <c r="N26"/>
  <c r="O26"/>
  <c r="N27"/>
  <c r="O27"/>
  <c r="N28"/>
  <c r="O28"/>
  <c r="N29"/>
  <c r="O29"/>
  <c r="N30"/>
  <c r="O30"/>
  <c r="N31"/>
  <c r="O31"/>
  <c r="N32"/>
  <c r="O32"/>
  <c r="N33"/>
  <c r="O33"/>
  <c r="N34"/>
  <c r="O34"/>
  <c r="N35"/>
  <c r="O35"/>
  <c r="N36"/>
  <c r="O36"/>
  <c r="N37"/>
  <c r="O37"/>
  <c r="N38"/>
  <c r="O38"/>
  <c r="N39"/>
  <c r="O39"/>
  <c r="N40"/>
  <c r="O40"/>
  <c r="N41"/>
  <c r="O41"/>
  <c r="N42"/>
  <c r="O42"/>
  <c r="N43"/>
  <c r="O43"/>
  <c r="N44"/>
  <c r="O44"/>
  <c r="N45"/>
  <c r="O45"/>
  <c r="N46"/>
  <c r="O46"/>
  <c r="N47"/>
  <c r="O47"/>
  <c r="N50"/>
  <c r="O50"/>
  <c r="N51"/>
  <c r="O51"/>
  <c r="N52"/>
  <c r="O52"/>
  <c r="N53"/>
  <c r="O53"/>
  <c r="N54"/>
  <c r="O54"/>
  <c r="N55"/>
  <c r="O55"/>
  <c r="N56"/>
  <c r="O56"/>
  <c r="N57"/>
  <c r="O57"/>
  <c r="N59"/>
  <c r="O59"/>
  <c r="N60"/>
  <c r="O60"/>
  <c r="N61"/>
  <c r="O61"/>
  <c r="N62"/>
  <c r="O62"/>
  <c r="N63"/>
  <c r="O63"/>
  <c r="N64"/>
  <c r="O64"/>
  <c r="N65"/>
  <c r="O65"/>
  <c r="N66"/>
  <c r="O66"/>
  <c r="N76"/>
  <c r="O76"/>
  <c r="N77"/>
  <c r="O77"/>
  <c r="N78"/>
  <c r="O78"/>
  <c r="N79"/>
  <c r="O79"/>
  <c r="N80"/>
  <c r="O80"/>
  <c r="N81"/>
  <c r="O81"/>
  <c r="N82"/>
  <c r="O82"/>
  <c r="N83"/>
  <c r="O83"/>
  <c r="N84"/>
  <c r="O84"/>
  <c r="N85"/>
  <c r="O85"/>
  <c r="N86"/>
  <c r="O86"/>
  <c r="N87"/>
  <c r="O87"/>
  <c r="N88"/>
  <c r="O88"/>
  <c r="N89"/>
  <c r="O89"/>
  <c r="N90"/>
  <c r="O90"/>
  <c r="N91"/>
  <c r="O91"/>
  <c r="N92"/>
  <c r="O92"/>
  <c r="N93"/>
  <c r="O93"/>
  <c r="N94"/>
  <c r="O94"/>
  <c r="N95"/>
  <c r="O95"/>
  <c r="N96"/>
  <c r="O96"/>
  <c r="N97"/>
  <c r="O97"/>
  <c r="N99"/>
  <c r="O99"/>
  <c r="N100"/>
  <c r="O100"/>
  <c r="N101"/>
  <c r="O101"/>
  <c r="N102"/>
  <c r="O102"/>
  <c r="N103"/>
  <c r="O103"/>
  <c r="N104"/>
  <c r="O104"/>
  <c r="N105"/>
  <c r="O105"/>
  <c r="N106"/>
  <c r="O106"/>
  <c r="N107"/>
  <c r="O107"/>
  <c r="N108"/>
  <c r="O108"/>
  <c r="N109"/>
  <c r="O109"/>
  <c r="N110"/>
  <c r="O110"/>
  <c r="N112"/>
  <c r="O112"/>
  <c r="N113"/>
  <c r="O113"/>
  <c r="N114"/>
  <c r="O114"/>
  <c r="N115"/>
  <c r="O115"/>
  <c r="N116"/>
  <c r="O116"/>
  <c r="N117"/>
  <c r="O117"/>
  <c r="N118"/>
  <c r="O118"/>
  <c r="N119"/>
  <c r="O119"/>
  <c r="N120"/>
  <c r="O120"/>
  <c r="N121"/>
  <c r="O121"/>
  <c r="N122"/>
  <c r="O122"/>
  <c r="N123"/>
  <c r="O123"/>
  <c r="N124"/>
  <c r="O124"/>
  <c r="N125"/>
  <c r="O125"/>
  <c r="N126"/>
  <c r="O126"/>
  <c r="N127"/>
  <c r="O127"/>
  <c r="N128"/>
  <c r="O128"/>
  <c r="N129"/>
  <c r="O129"/>
  <c r="N130"/>
  <c r="O130"/>
  <c r="N131"/>
  <c r="O131"/>
  <c r="O132"/>
  <c r="N132"/>
  <c r="N133"/>
  <c r="O133"/>
  <c r="N146"/>
  <c r="O146"/>
  <c r="N147"/>
  <c r="O147"/>
  <c r="N148"/>
  <c r="O148"/>
  <c r="N149"/>
  <c r="O149"/>
  <c r="N150"/>
  <c r="O150"/>
  <c r="N151"/>
  <c r="O151"/>
  <c r="N152"/>
  <c r="O152"/>
  <c r="N153"/>
  <c r="O153"/>
  <c r="N154"/>
  <c r="O154"/>
  <c r="N155"/>
  <c r="O155"/>
  <c r="N156"/>
  <c r="O156"/>
  <c r="N157"/>
  <c r="O157"/>
  <c r="N158"/>
  <c r="O158"/>
  <c r="N159"/>
  <c r="O159"/>
  <c r="N160"/>
  <c r="O160"/>
  <c r="N161"/>
  <c r="O161"/>
  <c r="N162"/>
  <c r="O162"/>
  <c r="N163"/>
  <c r="O163"/>
  <c r="N164"/>
  <c r="O164"/>
  <c r="N165"/>
  <c r="O165"/>
  <c r="N166"/>
  <c r="O166"/>
  <c r="N167"/>
  <c r="O167"/>
  <c r="N168"/>
  <c r="O168"/>
  <c r="N169"/>
  <c r="O169"/>
  <c r="N170"/>
  <c r="O170"/>
  <c r="N171"/>
  <c r="O171"/>
  <c r="N172"/>
  <c r="O172"/>
  <c r="N173"/>
  <c r="O173"/>
  <c r="N174"/>
  <c r="O174"/>
  <c r="N175"/>
  <c r="O175"/>
  <c r="N176"/>
  <c r="O176"/>
  <c r="N177"/>
  <c r="O177"/>
  <c r="N178"/>
  <c r="O178"/>
  <c r="N179"/>
  <c r="O179"/>
  <c r="N180"/>
  <c r="O180"/>
  <c r="N181"/>
  <c r="O181"/>
  <c r="N182"/>
  <c r="O182"/>
  <c r="N183"/>
  <c r="O183"/>
  <c r="N184"/>
  <c r="O184"/>
  <c r="O185"/>
  <c r="N185"/>
  <c r="N188"/>
  <c r="O188"/>
  <c r="N189"/>
  <c r="O189"/>
  <c r="N190"/>
  <c r="O190"/>
  <c r="N191"/>
  <c r="O191"/>
  <c r="N192"/>
  <c r="O192"/>
  <c r="N193"/>
  <c r="O193"/>
  <c r="N194"/>
  <c r="O194"/>
  <c r="O195"/>
  <c r="N195"/>
  <c r="N197"/>
  <c r="O197"/>
  <c r="N198"/>
  <c r="O198"/>
  <c r="N199"/>
  <c r="O199"/>
  <c r="N200"/>
  <c r="O200"/>
  <c r="N201"/>
  <c r="O201"/>
  <c r="N202"/>
  <c r="O202"/>
  <c r="N203"/>
  <c r="O203"/>
  <c r="O204"/>
  <c r="N204"/>
  <c r="N213"/>
  <c r="O213"/>
  <c r="N214"/>
  <c r="O214"/>
  <c r="N215"/>
  <c r="O215"/>
  <c r="N216"/>
  <c r="O216"/>
  <c r="N217"/>
  <c r="O217"/>
  <c r="N218"/>
  <c r="O218"/>
  <c r="N219"/>
  <c r="O219"/>
  <c r="N220"/>
  <c r="O220"/>
  <c r="N221"/>
  <c r="O221"/>
  <c r="N222"/>
  <c r="O222"/>
  <c r="N223"/>
  <c r="O223"/>
  <c r="N224"/>
  <c r="O224"/>
  <c r="N225"/>
  <c r="O225"/>
  <c r="N226"/>
  <c r="O226"/>
  <c r="N227"/>
  <c r="O227"/>
  <c r="N228"/>
  <c r="O228"/>
  <c r="N229"/>
  <c r="O229"/>
  <c r="N230"/>
  <c r="O230"/>
  <c r="N231"/>
  <c r="O231"/>
  <c r="N232"/>
  <c r="O232"/>
  <c r="N233"/>
  <c r="O233"/>
  <c r="O234"/>
  <c r="N234"/>
  <c r="N236"/>
  <c r="O236"/>
  <c r="N237"/>
  <c r="O237"/>
  <c r="N238"/>
  <c r="O238"/>
  <c r="N239"/>
  <c r="O239"/>
  <c r="N240"/>
  <c r="O240"/>
  <c r="N241"/>
  <c r="O241"/>
  <c r="N242"/>
  <c r="O242"/>
  <c r="N243"/>
  <c r="O243"/>
  <c r="N244"/>
  <c r="O244"/>
  <c r="N245"/>
  <c r="O245"/>
  <c r="N246"/>
  <c r="O246"/>
  <c r="O247"/>
  <c r="N247"/>
  <c r="N249"/>
  <c r="O249"/>
  <c r="N250"/>
  <c r="O250"/>
  <c r="N251"/>
  <c r="O251"/>
  <c r="N252"/>
  <c r="O252"/>
  <c r="N253"/>
  <c r="O253"/>
  <c r="N254"/>
  <c r="O254"/>
  <c r="N255"/>
  <c r="O255"/>
  <c r="N256"/>
  <c r="O256"/>
  <c r="N257"/>
  <c r="O257"/>
  <c r="N258"/>
  <c r="O258"/>
  <c r="N259"/>
  <c r="O259"/>
  <c r="N260"/>
  <c r="O260"/>
  <c r="N261"/>
  <c r="O261"/>
  <c r="N262"/>
  <c r="O262"/>
  <c r="N263"/>
  <c r="O263"/>
  <c r="N264"/>
  <c r="O264"/>
  <c r="N265"/>
  <c r="O265"/>
  <c r="N266"/>
  <c r="O266"/>
  <c r="N267"/>
  <c r="O267"/>
  <c r="N268"/>
  <c r="O268"/>
  <c r="N269"/>
  <c r="O269"/>
  <c r="N270"/>
  <c r="O270"/>
  <c r="N271"/>
  <c r="O48" l="1"/>
  <c r="N134"/>
  <c r="O134"/>
  <c r="O271"/>
  <c r="K37" i="71" l="1"/>
  <c r="K36"/>
  <c r="J37"/>
  <c r="J36"/>
  <c r="N59" i="44" l="1"/>
  <c r="N60"/>
  <c r="N61"/>
  <c r="N62"/>
  <c r="N63"/>
  <c r="N64"/>
  <c r="G11" i="24"/>
  <c r="H11"/>
  <c r="G12"/>
  <c r="H12"/>
  <c r="G13"/>
  <c r="H10"/>
  <c r="G10"/>
  <c r="K29" i="71" l="1"/>
  <c r="K28"/>
  <c r="J29"/>
  <c r="J28"/>
  <c r="K21"/>
  <c r="K20"/>
  <c r="J21"/>
  <c r="J20"/>
  <c r="K13"/>
  <c r="J13"/>
  <c r="K12"/>
  <c r="J12"/>
  <c r="J24" i="33" l="1"/>
  <c r="I24"/>
  <c r="I7"/>
  <c r="J7"/>
  <c r="I8"/>
  <c r="J8"/>
  <c r="I9"/>
  <c r="J9"/>
  <c r="I10"/>
  <c r="J10"/>
  <c r="I11"/>
  <c r="J11"/>
  <c r="I12"/>
  <c r="J12"/>
  <c r="I13"/>
  <c r="J13"/>
  <c r="I14"/>
  <c r="J14"/>
  <c r="I15"/>
  <c r="J15"/>
  <c r="I16"/>
  <c r="J16"/>
  <c r="I17"/>
  <c r="J17"/>
  <c r="I18"/>
  <c r="J18"/>
  <c r="I19"/>
  <c r="J19"/>
  <c r="I20"/>
  <c r="J20"/>
  <c r="I21"/>
  <c r="J21"/>
  <c r="I22"/>
  <c r="J22"/>
  <c r="J6"/>
  <c r="I6"/>
  <c r="H24"/>
  <c r="G24"/>
  <c r="G7"/>
  <c r="H7"/>
  <c r="G8"/>
  <c r="H8"/>
  <c r="G9"/>
  <c r="H9"/>
  <c r="G10"/>
  <c r="H10"/>
  <c r="G11"/>
  <c r="H11"/>
  <c r="G12"/>
  <c r="H12"/>
  <c r="G13"/>
  <c r="H13"/>
  <c r="G14"/>
  <c r="H14"/>
  <c r="G15"/>
  <c r="H15"/>
  <c r="G16"/>
  <c r="H16"/>
  <c r="G17"/>
  <c r="H17"/>
  <c r="G18"/>
  <c r="H18"/>
  <c r="G19"/>
  <c r="H19"/>
  <c r="G20"/>
  <c r="H20"/>
  <c r="G21"/>
  <c r="H21"/>
  <c r="G22"/>
  <c r="H22"/>
  <c r="H6"/>
  <c r="G6"/>
  <c r="F24"/>
  <c r="E24"/>
  <c r="E7"/>
  <c r="F7"/>
  <c r="E8"/>
  <c r="F8"/>
  <c r="E9"/>
  <c r="F9"/>
  <c r="E10"/>
  <c r="F10"/>
  <c r="E11"/>
  <c r="F11"/>
  <c r="E12"/>
  <c r="F12"/>
  <c r="E13"/>
  <c r="F13"/>
  <c r="E14"/>
  <c r="F14"/>
  <c r="E15"/>
  <c r="F15"/>
  <c r="E16"/>
  <c r="F16"/>
  <c r="E17"/>
  <c r="F17"/>
  <c r="E18"/>
  <c r="F18"/>
  <c r="E19"/>
  <c r="F19"/>
  <c r="E20"/>
  <c r="F20"/>
  <c r="E21"/>
  <c r="F21"/>
  <c r="E22"/>
  <c r="F22"/>
  <c r="F6"/>
  <c r="E6"/>
  <c r="D24"/>
  <c r="C24"/>
  <c r="C7"/>
  <c r="D7"/>
  <c r="C8"/>
  <c r="D8"/>
  <c r="C9"/>
  <c r="D9"/>
  <c r="C10"/>
  <c r="D10"/>
  <c r="C11"/>
  <c r="D11"/>
  <c r="C12"/>
  <c r="D12"/>
  <c r="C13"/>
  <c r="D13"/>
  <c r="C14"/>
  <c r="D14"/>
  <c r="C15"/>
  <c r="D15"/>
  <c r="C16"/>
  <c r="D16"/>
  <c r="C17"/>
  <c r="D17"/>
  <c r="C18"/>
  <c r="D18"/>
  <c r="C19"/>
  <c r="D19"/>
  <c r="C20"/>
  <c r="D20"/>
  <c r="C21"/>
  <c r="D21"/>
  <c r="C22"/>
  <c r="D22"/>
  <c r="D6"/>
  <c r="C6"/>
  <c r="D32" i="41" l="1"/>
  <c r="E32"/>
  <c r="F32"/>
  <c r="J19" i="12"/>
  <c r="I19"/>
  <c r="H11" i="23"/>
  <c r="E11"/>
  <c r="I11" l="1"/>
  <c r="J34" i="7"/>
  <c r="I34"/>
  <c r="N71" i="57"/>
  <c r="N68" s="1"/>
  <c r="N70"/>
  <c r="N67" s="1"/>
  <c r="N69"/>
  <c r="N66"/>
  <c r="N65"/>
  <c r="N64"/>
  <c r="N45"/>
  <c r="N40" s="1"/>
  <c r="N44"/>
  <c r="N43"/>
  <c r="N42"/>
  <c r="N41"/>
  <c r="F110"/>
  <c r="N15" s="1"/>
  <c r="F94"/>
  <c r="N14" s="1"/>
  <c r="F82"/>
  <c r="N13" s="1"/>
  <c r="F74"/>
  <c r="N12" s="1"/>
  <c r="F43"/>
  <c r="N70" i="49"/>
  <c r="N67" s="1"/>
  <c r="N69"/>
  <c r="N68"/>
  <c r="N66"/>
  <c r="N65"/>
  <c r="N64"/>
  <c r="N46"/>
  <c r="N40" s="1"/>
  <c r="N44"/>
  <c r="N43"/>
  <c r="N42"/>
  <c r="N41"/>
  <c r="F110"/>
  <c r="N15" s="1"/>
  <c r="F94"/>
  <c r="N14" s="1"/>
  <c r="F82"/>
  <c r="N13" s="1"/>
  <c r="N12"/>
  <c r="F43"/>
  <c r="N11" s="1"/>
  <c r="M82" i="56"/>
  <c r="M72" s="1"/>
  <c r="M81"/>
  <c r="M71" s="1"/>
  <c r="M80"/>
  <c r="M79"/>
  <c r="M78"/>
  <c r="M68" s="1"/>
  <c r="M77"/>
  <c r="M67" s="1"/>
  <c r="M53"/>
  <c r="M45" s="1"/>
  <c r="M52"/>
  <c r="M44" s="1"/>
  <c r="M51"/>
  <c r="M50"/>
  <c r="M49"/>
  <c r="M48"/>
  <c r="M41"/>
  <c r="F118"/>
  <c r="F98"/>
  <c r="M20" s="1"/>
  <c r="M12" s="1"/>
  <c r="F86"/>
  <c r="F80"/>
  <c r="F45"/>
  <c r="M83" i="72"/>
  <c r="M74" s="1"/>
  <c r="M82"/>
  <c r="M73" s="1"/>
  <c r="M81"/>
  <c r="M80"/>
  <c r="M71" s="1"/>
  <c r="M79"/>
  <c r="M78"/>
  <c r="M69" s="1"/>
  <c r="M70"/>
  <c r="M50"/>
  <c r="M49"/>
  <c r="M48"/>
  <c r="M47"/>
  <c r="M46"/>
  <c r="M37" s="1"/>
  <c r="M45"/>
  <c r="M41"/>
  <c r="F116"/>
  <c r="F96"/>
  <c r="F84"/>
  <c r="F78"/>
  <c r="F45"/>
  <c r="J18" i="5"/>
  <c r="J20" s="1"/>
  <c r="I18"/>
  <c r="I20" s="1"/>
  <c r="I16" i="29"/>
  <c r="J15" s="1"/>
  <c r="J6" l="1"/>
  <c r="J14"/>
  <c r="M69" i="56"/>
  <c r="M70"/>
  <c r="M40"/>
  <c r="M42"/>
  <c r="M43"/>
  <c r="M39" i="72"/>
  <c r="M72"/>
  <c r="M40"/>
  <c r="M36"/>
  <c r="M38"/>
  <c r="M22"/>
  <c r="M14" s="1"/>
  <c r="M23"/>
  <c r="M15" s="1"/>
  <c r="J8" i="29"/>
  <c r="M20" i="72"/>
  <c r="M12" s="1"/>
  <c r="M18" i="56"/>
  <c r="M10" s="1"/>
  <c r="M19" i="72"/>
  <c r="M11" s="1"/>
  <c r="M21" i="56"/>
  <c r="M13" s="1"/>
  <c r="J10" i="29"/>
  <c r="M21" i="72"/>
  <c r="M13" s="1"/>
  <c r="M19" i="56"/>
  <c r="M11" s="1"/>
  <c r="J12" i="29"/>
  <c r="F112" i="57"/>
  <c r="N11"/>
  <c r="F112" i="49"/>
  <c r="F120" i="56"/>
  <c r="M17"/>
  <c r="M9" s="1"/>
  <c r="F118" i="72"/>
  <c r="J7" i="29"/>
  <c r="J9"/>
  <c r="J11"/>
  <c r="J13"/>
  <c r="G45" i="28"/>
  <c r="G44"/>
  <c r="G43"/>
  <c r="G42"/>
  <c r="G41"/>
  <c r="F42"/>
  <c r="F41"/>
  <c r="J27"/>
  <c r="I27"/>
  <c r="D14" i="25"/>
  <c r="C24"/>
  <c r="D18" i="22"/>
  <c r="C18"/>
  <c r="D17"/>
  <c r="C17"/>
  <c r="D16"/>
  <c r="C16"/>
  <c r="J15"/>
  <c r="I15"/>
  <c r="H15"/>
  <c r="G15"/>
  <c r="F15"/>
  <c r="E15"/>
  <c r="J14" i="20"/>
  <c r="I14"/>
  <c r="F16" i="19"/>
  <c r="D52" i="21" s="1"/>
  <c r="F25" i="58"/>
  <c r="F36" s="1"/>
  <c r="F12"/>
  <c r="F35" s="1"/>
  <c r="J16" i="29" l="1"/>
  <c r="G40" i="28"/>
  <c r="G46" s="1"/>
  <c r="F24" i="61"/>
  <c r="F23"/>
  <c r="F22"/>
  <c r="F21"/>
  <c r="F20"/>
  <c r="F19"/>
  <c r="F11"/>
  <c r="F10"/>
  <c r="F9"/>
  <c r="F8"/>
  <c r="F7"/>
  <c r="F6"/>
  <c r="F24" i="59"/>
  <c r="F23"/>
  <c r="F22"/>
  <c r="F21"/>
  <c r="F20"/>
  <c r="F19"/>
  <c r="F11"/>
  <c r="F10"/>
  <c r="F9"/>
  <c r="F8"/>
  <c r="F7"/>
  <c r="F6"/>
  <c r="F25" i="18"/>
  <c r="F40" s="1"/>
  <c r="F12"/>
  <c r="F39" s="1"/>
  <c r="J20" i="11"/>
  <c r="I20"/>
  <c r="E29" i="4"/>
  <c r="E28"/>
  <c r="E27"/>
  <c r="C15"/>
  <c r="G27" s="1"/>
  <c r="F12" i="59" l="1"/>
  <c r="F35" s="1"/>
  <c r="F12" i="61"/>
  <c r="F37" s="1"/>
  <c r="F25" i="59"/>
  <c r="F36" s="1"/>
  <c r="F25" i="61"/>
  <c r="F38" s="1"/>
  <c r="C21" i="37"/>
  <c r="D21"/>
  <c r="D15"/>
  <c r="C15"/>
  <c r="D5"/>
  <c r="C5"/>
  <c r="D44"/>
  <c r="C44"/>
  <c r="D53" i="36"/>
  <c r="C53"/>
  <c r="D51"/>
  <c r="C51"/>
  <c r="D42"/>
  <c r="C42"/>
  <c r="D60" l="1"/>
  <c r="C60"/>
  <c r="L14" i="9"/>
  <c r="K14"/>
  <c r="J14"/>
  <c r="I14"/>
  <c r="H14"/>
  <c r="G14"/>
  <c r="F14"/>
  <c r="E14"/>
  <c r="D14"/>
  <c r="C14"/>
  <c r="H14" i="20"/>
  <c r="G14"/>
  <c r="F14"/>
  <c r="E14"/>
  <c r="D14"/>
  <c r="C14"/>
  <c r="E16" i="19"/>
  <c r="D51" i="21" s="1"/>
  <c r="D16" i="19"/>
  <c r="D50" i="21" s="1"/>
  <c r="C16" i="19"/>
  <c r="D49" i="21" s="1"/>
  <c r="J15" i="54"/>
  <c r="I15"/>
  <c r="H15"/>
  <c r="G15"/>
  <c r="F15"/>
  <c r="E15"/>
  <c r="H20" i="11"/>
  <c r="G20"/>
  <c r="F20"/>
  <c r="E20"/>
  <c r="D20"/>
  <c r="C20"/>
  <c r="J14" i="15"/>
  <c r="I14"/>
  <c r="H14"/>
  <c r="G14"/>
  <c r="F14"/>
  <c r="E14"/>
  <c r="D14"/>
  <c r="C14"/>
  <c r="L13"/>
  <c r="K13"/>
  <c r="L12"/>
  <c r="K12"/>
  <c r="L11"/>
  <c r="D12" i="54" s="1"/>
  <c r="K11" i="15"/>
  <c r="C12" i="54" s="1"/>
  <c r="L10" i="15"/>
  <c r="K10"/>
  <c r="C24" i="68"/>
  <c r="C8" i="31" s="1"/>
  <c r="C25" s="1"/>
  <c r="D29" i="4"/>
  <c r="C29"/>
  <c r="D28"/>
  <c r="C28"/>
  <c r="D27"/>
  <c r="C27"/>
  <c r="E15"/>
  <c r="G29" s="1"/>
  <c r="D15"/>
  <c r="G28" s="1"/>
  <c r="G14"/>
  <c r="F14"/>
  <c r="G13"/>
  <c r="F13"/>
  <c r="G12"/>
  <c r="F12"/>
  <c r="G11"/>
  <c r="F11"/>
  <c r="G8"/>
  <c r="F8"/>
  <c r="G7"/>
  <c r="F7"/>
  <c r="K14" i="15" l="1"/>
  <c r="C11" i="54"/>
  <c r="C15" s="1"/>
  <c r="L14" i="15"/>
  <c r="D11" i="54"/>
  <c r="D15" s="1"/>
  <c r="G15" i="4"/>
  <c r="F15"/>
  <c r="D10" i="21"/>
  <c r="C10"/>
  <c r="E118" i="56" l="1"/>
  <c r="E98"/>
  <c r="E86"/>
  <c r="E80"/>
  <c r="E45"/>
  <c r="E116" i="72"/>
  <c r="E96"/>
  <c r="E84"/>
  <c r="E78"/>
  <c r="E45"/>
  <c r="E118" l="1"/>
  <c r="E120" i="56"/>
  <c r="D20" i="5"/>
  <c r="H18"/>
  <c r="H20" s="1"/>
  <c r="G18"/>
  <c r="G20" s="1"/>
  <c r="F18"/>
  <c r="F20" s="1"/>
  <c r="E18"/>
  <c r="E20" s="1"/>
  <c r="C18"/>
  <c r="C20" s="1"/>
  <c r="I37" i="71" l="1"/>
  <c r="H37"/>
  <c r="I36"/>
  <c r="H36"/>
  <c r="I29"/>
  <c r="H29"/>
  <c r="I28"/>
  <c r="H28"/>
  <c r="I21"/>
  <c r="H21"/>
  <c r="I20"/>
  <c r="H20"/>
  <c r="O269" i="44" l="1"/>
  <c r="N269"/>
  <c r="O267"/>
  <c r="N267"/>
  <c r="O266"/>
  <c r="N266"/>
  <c r="O265"/>
  <c r="N265"/>
  <c r="O264"/>
  <c r="N264"/>
  <c r="O263"/>
  <c r="N263"/>
  <c r="O262"/>
  <c r="N262"/>
  <c r="O261"/>
  <c r="N261"/>
  <c r="O260"/>
  <c r="N260"/>
  <c r="O259"/>
  <c r="N259"/>
  <c r="O258"/>
  <c r="N258"/>
  <c r="O257"/>
  <c r="N257"/>
  <c r="O256"/>
  <c r="N256"/>
  <c r="O255"/>
  <c r="N255"/>
  <c r="O254"/>
  <c r="N254"/>
  <c r="O253"/>
  <c r="N253"/>
  <c r="O252"/>
  <c r="N252"/>
  <c r="O251"/>
  <c r="N251"/>
  <c r="O250"/>
  <c r="N250"/>
  <c r="O248"/>
  <c r="N248"/>
  <c r="O244"/>
  <c r="N244"/>
  <c r="O243"/>
  <c r="N243"/>
  <c r="O242"/>
  <c r="N242"/>
  <c r="O241"/>
  <c r="N241"/>
  <c r="O240"/>
  <c r="N240"/>
  <c r="O239"/>
  <c r="N239"/>
  <c r="O238"/>
  <c r="N238"/>
  <c r="O237"/>
  <c r="N237"/>
  <c r="O236"/>
  <c r="N236"/>
  <c r="O235"/>
  <c r="N235"/>
  <c r="O232"/>
  <c r="N232"/>
  <c r="O231"/>
  <c r="N231"/>
  <c r="O230"/>
  <c r="N230"/>
  <c r="O228"/>
  <c r="N228"/>
  <c r="O227"/>
  <c r="N227"/>
  <c r="O226"/>
  <c r="N226"/>
  <c r="O225"/>
  <c r="N225"/>
  <c r="O224"/>
  <c r="N224"/>
  <c r="O223"/>
  <c r="N223"/>
  <c r="O222"/>
  <c r="N222"/>
  <c r="O221"/>
  <c r="N221"/>
  <c r="O220"/>
  <c r="N220"/>
  <c r="O219"/>
  <c r="N219"/>
  <c r="O218"/>
  <c r="N218"/>
  <c r="O217"/>
  <c r="N217"/>
  <c r="O216"/>
  <c r="N216"/>
  <c r="O215"/>
  <c r="N215"/>
  <c r="O214"/>
  <c r="N214"/>
  <c r="O213"/>
  <c r="N213"/>
  <c r="O212"/>
  <c r="N212"/>
  <c r="O202"/>
  <c r="N202"/>
  <c r="O201"/>
  <c r="N201"/>
  <c r="O200"/>
  <c r="N200"/>
  <c r="O199"/>
  <c r="N199"/>
  <c r="O197"/>
  <c r="N197"/>
  <c r="O196"/>
  <c r="N196"/>
  <c r="O193"/>
  <c r="N193"/>
  <c r="O192"/>
  <c r="N192"/>
  <c r="O191"/>
  <c r="N191"/>
  <c r="O190"/>
  <c r="N190"/>
  <c r="O189"/>
  <c r="N189"/>
  <c r="O188"/>
  <c r="N188"/>
  <c r="O187"/>
  <c r="N187"/>
  <c r="O183"/>
  <c r="N183"/>
  <c r="O182"/>
  <c r="N182"/>
  <c r="O181"/>
  <c r="N181"/>
  <c r="O180"/>
  <c r="N180"/>
  <c r="O179"/>
  <c r="N179"/>
  <c r="O178"/>
  <c r="N178"/>
  <c r="O177"/>
  <c r="N177"/>
  <c r="O176"/>
  <c r="N176"/>
  <c r="O175"/>
  <c r="N175"/>
  <c r="O174"/>
  <c r="N174"/>
  <c r="O173"/>
  <c r="N173"/>
  <c r="O172"/>
  <c r="N172"/>
  <c r="O171"/>
  <c r="N171"/>
  <c r="O170"/>
  <c r="N170"/>
  <c r="O169"/>
  <c r="N169"/>
  <c r="O168"/>
  <c r="N168"/>
  <c r="O167"/>
  <c r="N167"/>
  <c r="O166"/>
  <c r="N166"/>
  <c r="O165"/>
  <c r="N165"/>
  <c r="O164"/>
  <c r="N164"/>
  <c r="O163"/>
  <c r="N163"/>
  <c r="O162"/>
  <c r="N162"/>
  <c r="O161"/>
  <c r="N161"/>
  <c r="O160"/>
  <c r="N160"/>
  <c r="O159"/>
  <c r="N159"/>
  <c r="O158"/>
  <c r="N158"/>
  <c r="O157"/>
  <c r="N157"/>
  <c r="O156"/>
  <c r="N156"/>
  <c r="O155"/>
  <c r="N155"/>
  <c r="O154"/>
  <c r="N154"/>
  <c r="O153"/>
  <c r="N153"/>
  <c r="O152"/>
  <c r="N152"/>
  <c r="O151"/>
  <c r="N151"/>
  <c r="O150"/>
  <c r="N150"/>
  <c r="O149"/>
  <c r="N149"/>
  <c r="O148"/>
  <c r="N148"/>
  <c r="O147"/>
  <c r="N147"/>
  <c r="O146"/>
  <c r="N146"/>
  <c r="O130"/>
  <c r="N130"/>
  <c r="O129"/>
  <c r="N129"/>
  <c r="O128"/>
  <c r="N128"/>
  <c r="O127"/>
  <c r="N127"/>
  <c r="O126"/>
  <c r="N126"/>
  <c r="O125"/>
  <c r="N125"/>
  <c r="O124"/>
  <c r="N124"/>
  <c r="O123"/>
  <c r="N123"/>
  <c r="O122"/>
  <c r="N122"/>
  <c r="O121"/>
  <c r="N121"/>
  <c r="O120"/>
  <c r="N120"/>
  <c r="O119"/>
  <c r="N119"/>
  <c r="O118"/>
  <c r="N118"/>
  <c r="O117"/>
  <c r="N117"/>
  <c r="O116"/>
  <c r="N116"/>
  <c r="O115"/>
  <c r="N115"/>
  <c r="O114"/>
  <c r="N114"/>
  <c r="O113"/>
  <c r="N113"/>
  <c r="O112"/>
  <c r="O111"/>
  <c r="N111"/>
  <c r="O108"/>
  <c r="N108"/>
  <c r="O107"/>
  <c r="N107"/>
  <c r="O106"/>
  <c r="N106"/>
  <c r="O105"/>
  <c r="N105"/>
  <c r="O104"/>
  <c r="N104"/>
  <c r="O103"/>
  <c r="N103"/>
  <c r="O102"/>
  <c r="N102"/>
  <c r="O101"/>
  <c r="N101"/>
  <c r="O100"/>
  <c r="N100"/>
  <c r="O99"/>
  <c r="N99"/>
  <c r="O98"/>
  <c r="N98"/>
  <c r="N109" s="1"/>
  <c r="O95"/>
  <c r="N95"/>
  <c r="O94"/>
  <c r="N94"/>
  <c r="O93"/>
  <c r="N93"/>
  <c r="O92"/>
  <c r="N92"/>
  <c r="O91"/>
  <c r="N91"/>
  <c r="O90"/>
  <c r="N90"/>
  <c r="O89"/>
  <c r="N89"/>
  <c r="O88"/>
  <c r="N88"/>
  <c r="O87"/>
  <c r="N87"/>
  <c r="O86"/>
  <c r="N86"/>
  <c r="O85"/>
  <c r="N85"/>
  <c r="O84"/>
  <c r="N84"/>
  <c r="O83"/>
  <c r="N83"/>
  <c r="O82"/>
  <c r="N82"/>
  <c r="O81"/>
  <c r="N81"/>
  <c r="O80"/>
  <c r="N80"/>
  <c r="O79"/>
  <c r="N79"/>
  <c r="O78"/>
  <c r="N78"/>
  <c r="O77"/>
  <c r="N77"/>
  <c r="O76"/>
  <c r="N76"/>
  <c r="O75"/>
  <c r="O96" s="1"/>
  <c r="N75"/>
  <c r="O65"/>
  <c r="N65"/>
  <c r="N66" s="1"/>
  <c r="O64"/>
  <c r="O63"/>
  <c r="O62"/>
  <c r="O61"/>
  <c r="O60"/>
  <c r="O59"/>
  <c r="O56"/>
  <c r="N56"/>
  <c r="O55"/>
  <c r="N55"/>
  <c r="O54"/>
  <c r="N54"/>
  <c r="O53"/>
  <c r="N53"/>
  <c r="O52"/>
  <c r="N52"/>
  <c r="O51"/>
  <c r="N51"/>
  <c r="O50"/>
  <c r="N50"/>
  <c r="N57" s="1"/>
  <c r="O46"/>
  <c r="N46"/>
  <c r="O45"/>
  <c r="N45"/>
  <c r="O44"/>
  <c r="N44"/>
  <c r="O43"/>
  <c r="N43"/>
  <c r="O42"/>
  <c r="N42"/>
  <c r="O41"/>
  <c r="N41"/>
  <c r="O40"/>
  <c r="N40"/>
  <c r="O39"/>
  <c r="N39"/>
  <c r="O38"/>
  <c r="N38"/>
  <c r="O37"/>
  <c r="N37"/>
  <c r="O36"/>
  <c r="N36"/>
  <c r="O35"/>
  <c r="N35"/>
  <c r="O34"/>
  <c r="N34"/>
  <c r="O33"/>
  <c r="N33"/>
  <c r="O32"/>
  <c r="N32"/>
  <c r="O31"/>
  <c r="N31"/>
  <c r="O30"/>
  <c r="N30"/>
  <c r="O29"/>
  <c r="N29"/>
  <c r="O28"/>
  <c r="N28"/>
  <c r="O27"/>
  <c r="N27"/>
  <c r="O26"/>
  <c r="N26"/>
  <c r="O25"/>
  <c r="N25"/>
  <c r="O24"/>
  <c r="N24"/>
  <c r="O23"/>
  <c r="N23"/>
  <c r="O22"/>
  <c r="N22"/>
  <c r="O21"/>
  <c r="N21"/>
  <c r="O20"/>
  <c r="N20"/>
  <c r="O19"/>
  <c r="N19"/>
  <c r="O18"/>
  <c r="N18"/>
  <c r="O17"/>
  <c r="N17"/>
  <c r="O16"/>
  <c r="N16"/>
  <c r="O15"/>
  <c r="N15"/>
  <c r="O14"/>
  <c r="N14"/>
  <c r="O13"/>
  <c r="N13"/>
  <c r="O12"/>
  <c r="N12"/>
  <c r="O11"/>
  <c r="N11"/>
  <c r="O10"/>
  <c r="N10"/>
  <c r="O9"/>
  <c r="N9"/>
  <c r="O57" l="1"/>
  <c r="O109"/>
  <c r="N96"/>
  <c r="O131"/>
  <c r="O66"/>
  <c r="O194"/>
  <c r="O245"/>
  <c r="O229"/>
  <c r="N194"/>
  <c r="O249"/>
  <c r="N233"/>
  <c r="O184"/>
  <c r="O198"/>
  <c r="N47"/>
  <c r="N48" s="1"/>
  <c r="O203"/>
  <c r="O233"/>
  <c r="O246"/>
  <c r="O268"/>
  <c r="O47"/>
  <c r="O48" s="1"/>
  <c r="N203"/>
  <c r="N246"/>
  <c r="N112"/>
  <c r="N131" s="1"/>
  <c r="N184"/>
  <c r="N198"/>
  <c r="N229"/>
  <c r="N245"/>
  <c r="N249"/>
  <c r="N268"/>
  <c r="O133" l="1"/>
  <c r="N133"/>
  <c r="N270"/>
  <c r="O270"/>
  <c r="O7" i="63" l="1"/>
  <c r="P7"/>
  <c r="K24" i="33"/>
  <c r="L24"/>
  <c r="M69" i="57" l="1"/>
  <c r="M71"/>
  <c r="M68" s="1"/>
  <c r="M70"/>
  <c r="M67" s="1"/>
  <c r="M66"/>
  <c r="M65"/>
  <c r="M64"/>
  <c r="M44"/>
  <c r="M43"/>
  <c r="M42"/>
  <c r="M41"/>
  <c r="M69" i="49"/>
  <c r="M68"/>
  <c r="M66"/>
  <c r="M65"/>
  <c r="M64"/>
  <c r="M44"/>
  <c r="M43"/>
  <c r="M42"/>
  <c r="M41"/>
  <c r="E20" i="59" l="1"/>
  <c r="E21"/>
  <c r="E22"/>
  <c r="E23"/>
  <c r="E24"/>
  <c r="E19"/>
  <c r="E20" i="61"/>
  <c r="E21"/>
  <c r="E22"/>
  <c r="E23"/>
  <c r="E24"/>
  <c r="E19"/>
  <c r="D59" i="37" l="1"/>
  <c r="C59"/>
  <c r="D51"/>
  <c r="C51"/>
  <c r="C74" l="1"/>
  <c r="D74"/>
  <c r="I13" i="71" l="1"/>
  <c r="H13"/>
  <c r="I12"/>
  <c r="H12"/>
  <c r="H19" i="12" l="1"/>
  <c r="G19"/>
  <c r="H34" i="7"/>
  <c r="G34"/>
  <c r="M45" i="57" l="1"/>
  <c r="M40" s="1"/>
  <c r="E110"/>
  <c r="M15" s="1"/>
  <c r="E94"/>
  <c r="M14" s="1"/>
  <c r="E82"/>
  <c r="M13" s="1"/>
  <c r="E74"/>
  <c r="M12" s="1"/>
  <c r="E43"/>
  <c r="M11" s="1"/>
  <c r="M70" i="49"/>
  <c r="M67" s="1"/>
  <c r="M46"/>
  <c r="M40" s="1"/>
  <c r="E110"/>
  <c r="M15" s="1"/>
  <c r="E94"/>
  <c r="M14" s="1"/>
  <c r="E82"/>
  <c r="M13" s="1"/>
  <c r="M12"/>
  <c r="E43"/>
  <c r="M11" s="1"/>
  <c r="L77" i="56"/>
  <c r="L67" s="1"/>
  <c r="L78"/>
  <c r="L68" s="1"/>
  <c r="L79"/>
  <c r="L69" s="1"/>
  <c r="L80"/>
  <c r="L70" s="1"/>
  <c r="L81"/>
  <c r="L71" s="1"/>
  <c r="L82"/>
  <c r="L72" s="1"/>
  <c r="L48"/>
  <c r="L40" s="1"/>
  <c r="L49"/>
  <c r="L41" s="1"/>
  <c r="L50"/>
  <c r="L51"/>
  <c r="L43" s="1"/>
  <c r="L52"/>
  <c r="L44" s="1"/>
  <c r="L53"/>
  <c r="L45" s="1"/>
  <c r="L42"/>
  <c r="L21"/>
  <c r="L13" s="1"/>
  <c r="L20"/>
  <c r="L12" s="1"/>
  <c r="L19"/>
  <c r="L11" s="1"/>
  <c r="L18"/>
  <c r="L10" s="1"/>
  <c r="L17"/>
  <c r="L9" s="1"/>
  <c r="L78" i="72"/>
  <c r="L69" s="1"/>
  <c r="L79"/>
  <c r="L70" s="1"/>
  <c r="L80"/>
  <c r="L71" s="1"/>
  <c r="L81"/>
  <c r="L72" s="1"/>
  <c r="L82"/>
  <c r="L73" s="1"/>
  <c r="L83"/>
  <c r="L74" s="1"/>
  <c r="L45"/>
  <c r="L36" s="1"/>
  <c r="L46"/>
  <c r="L37" s="1"/>
  <c r="L47"/>
  <c r="L38" s="1"/>
  <c r="L48"/>
  <c r="L39" s="1"/>
  <c r="L49"/>
  <c r="L40" s="1"/>
  <c r="L50"/>
  <c r="L41" s="1"/>
  <c r="L21"/>
  <c r="L13" s="1"/>
  <c r="L23"/>
  <c r="L15" s="1"/>
  <c r="L22"/>
  <c r="L14" s="1"/>
  <c r="L20"/>
  <c r="L12" s="1"/>
  <c r="L19"/>
  <c r="L11" s="1"/>
  <c r="G16" i="29"/>
  <c r="H13" s="1"/>
  <c r="F71" i="28"/>
  <c r="F70"/>
  <c r="F69"/>
  <c r="F68"/>
  <c r="F67"/>
  <c r="F45"/>
  <c r="F44"/>
  <c r="F43"/>
  <c r="H8" i="29" l="1"/>
  <c r="H11"/>
  <c r="H6"/>
  <c r="H12"/>
  <c r="H7"/>
  <c r="H14"/>
  <c r="E112" i="57"/>
  <c r="E112" i="49"/>
  <c r="H10" i="29"/>
  <c r="H15"/>
  <c r="H9"/>
  <c r="H16" l="1"/>
  <c r="C9" i="8"/>
  <c r="E9" s="1"/>
  <c r="F40" i="28" l="1"/>
  <c r="C23" i="25"/>
  <c r="D31" i="23"/>
  <c r="D14" i="22"/>
  <c r="C14"/>
  <c r="D13"/>
  <c r="C13"/>
  <c r="D12"/>
  <c r="C12"/>
  <c r="J11"/>
  <c r="I11"/>
  <c r="H11"/>
  <c r="G11"/>
  <c r="F11"/>
  <c r="E11"/>
  <c r="E25" i="58"/>
  <c r="E36" s="1"/>
  <c r="E12"/>
  <c r="E35" s="1"/>
  <c r="E11" i="61"/>
  <c r="E10"/>
  <c r="E9"/>
  <c r="E8"/>
  <c r="E7"/>
  <c r="E6"/>
  <c r="E10" i="59"/>
  <c r="E12" i="18"/>
  <c r="E39" s="1"/>
  <c r="E25" i="61"/>
  <c r="E38" s="1"/>
  <c r="E25" i="59"/>
  <c r="E36" s="1"/>
  <c r="E11"/>
  <c r="E9"/>
  <c r="E8"/>
  <c r="E7"/>
  <c r="E16" i="8" l="1"/>
  <c r="G27" i="28"/>
  <c r="F66"/>
  <c r="F72" s="1"/>
  <c r="H27"/>
  <c r="F46"/>
  <c r="E25" i="18"/>
  <c r="E40" s="1"/>
  <c r="E12" i="61"/>
  <c r="E37" s="1"/>
  <c r="E6" i="59"/>
  <c r="E12" s="1"/>
  <c r="E35" s="1"/>
  <c r="K45" i="57"/>
  <c r="K40" s="1"/>
  <c r="L45"/>
  <c r="L40" s="1"/>
  <c r="K70" i="49"/>
  <c r="K67" s="1"/>
  <c r="L70"/>
  <c r="L67" s="1"/>
  <c r="K46"/>
  <c r="K40" s="1"/>
  <c r="L46"/>
  <c r="L40" s="1"/>
  <c r="D24" i="18"/>
  <c r="D11" i="61" s="1"/>
  <c r="D11" i="18"/>
  <c r="D11" i="59" s="1"/>
  <c r="C80" i="56"/>
  <c r="J18" s="1"/>
  <c r="J10" s="1"/>
  <c r="D80"/>
  <c r="K18" s="1"/>
  <c r="K10" s="1"/>
  <c r="J82"/>
  <c r="J72" s="1"/>
  <c r="K82"/>
  <c r="K72" s="1"/>
  <c r="J81"/>
  <c r="J71" s="1"/>
  <c r="K81"/>
  <c r="K71" s="1"/>
  <c r="J80"/>
  <c r="J70" s="1"/>
  <c r="K80"/>
  <c r="K70" s="1"/>
  <c r="J79"/>
  <c r="J69" s="1"/>
  <c r="K79"/>
  <c r="K69" s="1"/>
  <c r="J78"/>
  <c r="J68" s="1"/>
  <c r="K78"/>
  <c r="K68" s="1"/>
  <c r="J77"/>
  <c r="J67" s="1"/>
  <c r="K77"/>
  <c r="K67" s="1"/>
  <c r="J53"/>
  <c r="J45" s="1"/>
  <c r="K53"/>
  <c r="K45" s="1"/>
  <c r="J52"/>
  <c r="J44" s="1"/>
  <c r="K52"/>
  <c r="K44" s="1"/>
  <c r="J51"/>
  <c r="J43" s="1"/>
  <c r="K51"/>
  <c r="K43" s="1"/>
  <c r="J50"/>
  <c r="J42" s="1"/>
  <c r="K50"/>
  <c r="K42" s="1"/>
  <c r="J49"/>
  <c r="J41" s="1"/>
  <c r="K49"/>
  <c r="K41" s="1"/>
  <c r="J48"/>
  <c r="J40" s="1"/>
  <c r="K48"/>
  <c r="K40" s="1"/>
  <c r="D118"/>
  <c r="K21" s="1"/>
  <c r="K13" s="1"/>
  <c r="C118"/>
  <c r="J21" s="1"/>
  <c r="J13" s="1"/>
  <c r="D98"/>
  <c r="K20" s="1"/>
  <c r="K12" s="1"/>
  <c r="C98"/>
  <c r="J20" s="1"/>
  <c r="J12" s="1"/>
  <c r="D86"/>
  <c r="K19" s="1"/>
  <c r="K11" s="1"/>
  <c r="C86"/>
  <c r="J19" s="1"/>
  <c r="J11" s="1"/>
  <c r="D45"/>
  <c r="D19" i="18" s="1"/>
  <c r="D6" i="61" s="1"/>
  <c r="C45" i="56"/>
  <c r="J17" s="1"/>
  <c r="J9" s="1"/>
  <c r="J78" i="72"/>
  <c r="J69" s="1"/>
  <c r="K78"/>
  <c r="K69" s="1"/>
  <c r="J79"/>
  <c r="J70" s="1"/>
  <c r="K79"/>
  <c r="K70" s="1"/>
  <c r="J80"/>
  <c r="J71" s="1"/>
  <c r="K80"/>
  <c r="K71" s="1"/>
  <c r="J81"/>
  <c r="J72" s="1"/>
  <c r="K81"/>
  <c r="K72" s="1"/>
  <c r="J82"/>
  <c r="J73" s="1"/>
  <c r="K82"/>
  <c r="K73" s="1"/>
  <c r="J83"/>
  <c r="J74" s="1"/>
  <c r="K83"/>
  <c r="K74" s="1"/>
  <c r="J50"/>
  <c r="J41" s="1"/>
  <c r="K50"/>
  <c r="K41" s="1"/>
  <c r="J49"/>
  <c r="J40" s="1"/>
  <c r="K49"/>
  <c r="K40" s="1"/>
  <c r="J48"/>
  <c r="J39" s="1"/>
  <c r="K48"/>
  <c r="K39" s="1"/>
  <c r="J47"/>
  <c r="J38" s="1"/>
  <c r="K47"/>
  <c r="K38" s="1"/>
  <c r="J46"/>
  <c r="J37" s="1"/>
  <c r="K46"/>
  <c r="K37" s="1"/>
  <c r="J45"/>
  <c r="J36" s="1"/>
  <c r="K45"/>
  <c r="K36" s="1"/>
  <c r="D116"/>
  <c r="K23" s="1"/>
  <c r="K15" s="1"/>
  <c r="C116"/>
  <c r="D96"/>
  <c r="K22" s="1"/>
  <c r="K14" s="1"/>
  <c r="C96"/>
  <c r="J22" s="1"/>
  <c r="J14" s="1"/>
  <c r="D84"/>
  <c r="D8" i="18" s="1"/>
  <c r="D8" i="59" s="1"/>
  <c r="C84" i="72"/>
  <c r="J21" s="1"/>
  <c r="J13" s="1"/>
  <c r="D78"/>
  <c r="K20" s="1"/>
  <c r="K12" s="1"/>
  <c r="C78"/>
  <c r="J20" s="1"/>
  <c r="J12" s="1"/>
  <c r="D45"/>
  <c r="K19" s="1"/>
  <c r="K11" s="1"/>
  <c r="C45"/>
  <c r="J19" s="1"/>
  <c r="J11" s="1"/>
  <c r="D22" i="18" l="1"/>
  <c r="D9" i="61" s="1"/>
  <c r="D23" i="18"/>
  <c r="D10" i="61" s="1"/>
  <c r="D20" i="18"/>
  <c r="D7" i="61" s="1"/>
  <c r="D21" i="18"/>
  <c r="D8" i="61" s="1"/>
  <c r="D9" i="18"/>
  <c r="D9" i="59" s="1"/>
  <c r="D6" i="18"/>
  <c r="D6" i="59" s="1"/>
  <c r="D10" i="18"/>
  <c r="D10" i="59" s="1"/>
  <c r="D7" i="18"/>
  <c r="D7" i="59" s="1"/>
  <c r="D120" i="56"/>
  <c r="K17"/>
  <c r="K9" s="1"/>
  <c r="C120"/>
  <c r="C118" i="72"/>
  <c r="D118"/>
  <c r="J23"/>
  <c r="J15" s="1"/>
  <c r="K21"/>
  <c r="K13" s="1"/>
  <c r="E71" i="28" l="1"/>
  <c r="E70"/>
  <c r="E69"/>
  <c r="E68"/>
  <c r="E67"/>
  <c r="E45"/>
  <c r="E44"/>
  <c r="E43"/>
  <c r="E42"/>
  <c r="E41"/>
  <c r="G31" i="70" l="1"/>
  <c r="F31"/>
  <c r="E31"/>
  <c r="D31"/>
  <c r="C31"/>
  <c r="G34" i="71"/>
  <c r="F34"/>
  <c r="G32"/>
  <c r="F32"/>
  <c r="G30"/>
  <c r="F30"/>
  <c r="G26"/>
  <c r="F26"/>
  <c r="G24"/>
  <c r="F24"/>
  <c r="G22"/>
  <c r="F22"/>
  <c r="G6"/>
  <c r="F6"/>
  <c r="G18" i="41"/>
  <c r="F18"/>
  <c r="E18"/>
  <c r="F34" s="1"/>
  <c r="D18"/>
  <c r="E34" s="1"/>
  <c r="C18"/>
  <c r="D34" s="1"/>
  <c r="F19" i="12"/>
  <c r="E19"/>
  <c r="D19"/>
  <c r="C19"/>
  <c r="I23" i="38"/>
  <c r="H23"/>
  <c r="G23"/>
  <c r="F23"/>
  <c r="E23"/>
  <c r="D23"/>
  <c r="C23"/>
  <c r="N50" i="63"/>
  <c r="N52" s="1"/>
  <c r="M50"/>
  <c r="M52" s="1"/>
  <c r="L50"/>
  <c r="L52" s="1"/>
  <c r="K50"/>
  <c r="K52" s="1"/>
  <c r="J50"/>
  <c r="J52" s="1"/>
  <c r="I50"/>
  <c r="I52" s="1"/>
  <c r="H50"/>
  <c r="H52" s="1"/>
  <c r="G50"/>
  <c r="G52" s="1"/>
  <c r="F50"/>
  <c r="F52" s="1"/>
  <c r="E50"/>
  <c r="E52" s="1"/>
  <c r="D50"/>
  <c r="C50"/>
  <c r="C52" s="1"/>
  <c r="P49"/>
  <c r="O49"/>
  <c r="P48"/>
  <c r="O48"/>
  <c r="P47"/>
  <c r="O47"/>
  <c r="P46"/>
  <c r="O46"/>
  <c r="P45"/>
  <c r="O45"/>
  <c r="P44"/>
  <c r="O44"/>
  <c r="P43"/>
  <c r="O43"/>
  <c r="P42"/>
  <c r="O42"/>
  <c r="P41"/>
  <c r="O41"/>
  <c r="P40"/>
  <c r="O40"/>
  <c r="P39"/>
  <c r="O39"/>
  <c r="P38"/>
  <c r="O38"/>
  <c r="P37"/>
  <c r="O37"/>
  <c r="P36"/>
  <c r="O36"/>
  <c r="P35"/>
  <c r="O35"/>
  <c r="P34"/>
  <c r="O34"/>
  <c r="P33"/>
  <c r="O33"/>
  <c r="N24"/>
  <c r="N26" s="1"/>
  <c r="M24"/>
  <c r="L24"/>
  <c r="L26" s="1"/>
  <c r="K24"/>
  <c r="K26" s="1"/>
  <c r="J24"/>
  <c r="J26" s="1"/>
  <c r="I24"/>
  <c r="I26" s="1"/>
  <c r="H24"/>
  <c r="H26" s="1"/>
  <c r="G24"/>
  <c r="G26" s="1"/>
  <c r="F24"/>
  <c r="F26" s="1"/>
  <c r="E24"/>
  <c r="E26" s="1"/>
  <c r="D24"/>
  <c r="D26" s="1"/>
  <c r="C24"/>
  <c r="C26" s="1"/>
  <c r="P23"/>
  <c r="O23"/>
  <c r="P22"/>
  <c r="O22"/>
  <c r="P21"/>
  <c r="O21"/>
  <c r="P20"/>
  <c r="O20"/>
  <c r="P19"/>
  <c r="O19"/>
  <c r="P18"/>
  <c r="O18"/>
  <c r="P17"/>
  <c r="O17"/>
  <c r="P16"/>
  <c r="O16"/>
  <c r="P15"/>
  <c r="O15"/>
  <c r="P14"/>
  <c r="O14"/>
  <c r="P13"/>
  <c r="O13"/>
  <c r="P12"/>
  <c r="O12"/>
  <c r="P11"/>
  <c r="O11"/>
  <c r="P10"/>
  <c r="O10"/>
  <c r="P9"/>
  <c r="O9"/>
  <c r="P8"/>
  <c r="O8"/>
  <c r="J23" i="33"/>
  <c r="J25" s="1"/>
  <c r="I23"/>
  <c r="I25" s="1"/>
  <c r="H23"/>
  <c r="H25" s="1"/>
  <c r="G23"/>
  <c r="G25" s="1"/>
  <c r="F23"/>
  <c r="F25" s="1"/>
  <c r="E23"/>
  <c r="E25" s="1"/>
  <c r="D23"/>
  <c r="D25" s="1"/>
  <c r="C23"/>
  <c r="C25" s="1"/>
  <c r="L22"/>
  <c r="K22"/>
  <c r="L21"/>
  <c r="K21"/>
  <c r="L20"/>
  <c r="K20"/>
  <c r="L19"/>
  <c r="K19"/>
  <c r="L18"/>
  <c r="K18"/>
  <c r="L17"/>
  <c r="K17"/>
  <c r="L16"/>
  <c r="K16"/>
  <c r="L15"/>
  <c r="K15"/>
  <c r="L14"/>
  <c r="K14"/>
  <c r="L13"/>
  <c r="K13"/>
  <c r="L12"/>
  <c r="K12"/>
  <c r="L11"/>
  <c r="K11"/>
  <c r="L10"/>
  <c r="K10"/>
  <c r="L9"/>
  <c r="K9"/>
  <c r="L8"/>
  <c r="K8"/>
  <c r="L7"/>
  <c r="K7"/>
  <c r="L6"/>
  <c r="K6"/>
  <c r="F34" i="7"/>
  <c r="E34"/>
  <c r="D34"/>
  <c r="C34"/>
  <c r="D110" i="57"/>
  <c r="C110"/>
  <c r="D94"/>
  <c r="C94"/>
  <c r="D82"/>
  <c r="C82"/>
  <c r="D74"/>
  <c r="C74"/>
  <c r="D43"/>
  <c r="C43"/>
  <c r="D110" i="49"/>
  <c r="C110"/>
  <c r="D94"/>
  <c r="D82"/>
  <c r="C82"/>
  <c r="C74"/>
  <c r="D43"/>
  <c r="C43"/>
  <c r="E16" i="29"/>
  <c r="F11" s="1"/>
  <c r="C16"/>
  <c r="D15" s="1"/>
  <c r="G16" i="8"/>
  <c r="E30" s="1"/>
  <c r="F16"/>
  <c r="D16"/>
  <c r="D30" s="1"/>
  <c r="I15"/>
  <c r="I14"/>
  <c r="I13"/>
  <c r="I12"/>
  <c r="I8"/>
  <c r="H8"/>
  <c r="E8"/>
  <c r="D72" i="28"/>
  <c r="D46"/>
  <c r="D27"/>
  <c r="C27"/>
  <c r="H14" i="27"/>
  <c r="F27" s="1"/>
  <c r="G14"/>
  <c r="F14"/>
  <c r="E27" s="1"/>
  <c r="E14"/>
  <c r="D14"/>
  <c r="D27" s="1"/>
  <c r="C14"/>
  <c r="F45" i="26"/>
  <c r="F25"/>
  <c r="F24" s="1"/>
  <c r="E45"/>
  <c r="E25"/>
  <c r="E24" s="1"/>
  <c r="D45"/>
  <c r="D25"/>
  <c r="D24" s="1"/>
  <c r="C45"/>
  <c r="C25"/>
  <c r="C24" s="1"/>
  <c r="C22" i="25"/>
  <c r="C14"/>
  <c r="C26" s="1"/>
  <c r="F14" i="24"/>
  <c r="E14"/>
  <c r="D14"/>
  <c r="C14"/>
  <c r="D30" i="23"/>
  <c r="G17"/>
  <c r="F17"/>
  <c r="E17"/>
  <c r="D17"/>
  <c r="C17"/>
  <c r="I16"/>
  <c r="H16"/>
  <c r="I15"/>
  <c r="H15"/>
  <c r="I14"/>
  <c r="H14"/>
  <c r="I13"/>
  <c r="H13"/>
  <c r="D26" i="22"/>
  <c r="C26"/>
  <c r="D25"/>
  <c r="C25"/>
  <c r="D24"/>
  <c r="C24"/>
  <c r="J23"/>
  <c r="I23"/>
  <c r="H23"/>
  <c r="G23"/>
  <c r="F23"/>
  <c r="E23"/>
  <c r="D10"/>
  <c r="C10"/>
  <c r="D9"/>
  <c r="C9"/>
  <c r="D8"/>
  <c r="C8"/>
  <c r="J7"/>
  <c r="I7"/>
  <c r="H7"/>
  <c r="G7"/>
  <c r="F7"/>
  <c r="E7"/>
  <c r="D13" i="21"/>
  <c r="D12"/>
  <c r="C12"/>
  <c r="D11"/>
  <c r="C11"/>
  <c r="D6"/>
  <c r="C6"/>
  <c r="E49" s="1"/>
  <c r="D25" i="58"/>
  <c r="D36" s="1"/>
  <c r="C25"/>
  <c r="C36" s="1"/>
  <c r="D12"/>
  <c r="D35" s="1"/>
  <c r="C12"/>
  <c r="C35" s="1"/>
  <c r="D25" i="18"/>
  <c r="D40" s="1"/>
  <c r="C25"/>
  <c r="D12"/>
  <c r="D39" s="1"/>
  <c r="C12"/>
  <c r="D25" i="61"/>
  <c r="D38" s="1"/>
  <c r="C25"/>
  <c r="D12"/>
  <c r="D37" s="1"/>
  <c r="C12"/>
  <c r="D25" i="59"/>
  <c r="D36" s="1"/>
  <c r="C25"/>
  <c r="D12"/>
  <c r="D35" s="1"/>
  <c r="C12"/>
  <c r="F14" i="29" l="1"/>
  <c r="F9"/>
  <c r="F15"/>
  <c r="F6"/>
  <c r="F10"/>
  <c r="F7"/>
  <c r="F13"/>
  <c r="C7" i="22"/>
  <c r="H16" i="8"/>
  <c r="F8" i="29"/>
  <c r="F12"/>
  <c r="D7" i="22"/>
  <c r="I17" i="23"/>
  <c r="P50" i="63"/>
  <c r="P52" s="1"/>
  <c r="H17" i="23"/>
  <c r="D34" s="1"/>
  <c r="K23" i="38"/>
  <c r="O24" i="63"/>
  <c r="O26" s="1"/>
  <c r="G14" i="24"/>
  <c r="D31" s="1"/>
  <c r="C30" i="70"/>
  <c r="D30"/>
  <c r="G30"/>
  <c r="E30"/>
  <c r="F30"/>
  <c r="D52" i="63"/>
  <c r="O50"/>
  <c r="O52" s="1"/>
  <c r="P24"/>
  <c r="P26" s="1"/>
  <c r="M26"/>
  <c r="L23" i="33"/>
  <c r="L25" s="1"/>
  <c r="K23"/>
  <c r="K25" s="1"/>
  <c r="C112" i="49"/>
  <c r="D112"/>
  <c r="D6" i="29"/>
  <c r="D7"/>
  <c r="D8"/>
  <c r="D9"/>
  <c r="D10"/>
  <c r="D11"/>
  <c r="D12"/>
  <c r="D13"/>
  <c r="D14"/>
  <c r="I16" i="8"/>
  <c r="H14" i="24"/>
  <c r="D14" i="21"/>
  <c r="C14"/>
  <c r="E53" s="1"/>
  <c r="C16" i="8"/>
  <c r="C112" i="57"/>
  <c r="D112"/>
  <c r="F27" i="28"/>
  <c r="E40"/>
  <c r="E46" s="1"/>
  <c r="E27"/>
  <c r="E66"/>
  <c r="E72" s="1"/>
  <c r="F16" i="29" l="1"/>
  <c r="D16"/>
</calcChain>
</file>

<file path=xl/sharedStrings.xml><?xml version="1.0" encoding="utf-8"?>
<sst xmlns="http://schemas.openxmlformats.org/spreadsheetml/2006/main" count="3515" uniqueCount="1085">
  <si>
    <t>Total</t>
  </si>
  <si>
    <t xml:space="preserve">Total </t>
  </si>
  <si>
    <t>Domestic</t>
  </si>
  <si>
    <t>Agricultural</t>
  </si>
  <si>
    <t>Banana</t>
  </si>
  <si>
    <t>(1)</t>
  </si>
  <si>
    <t>(2)</t>
  </si>
  <si>
    <t>(3)</t>
  </si>
  <si>
    <t>Year</t>
  </si>
  <si>
    <t>Exports</t>
  </si>
  <si>
    <r>
      <t>(2)</t>
    </r>
    <r>
      <rPr>
        <sz val="12"/>
        <rFont val="CG Times"/>
        <family val="1"/>
      </rPr>
      <t xml:space="preserve"> as a </t>
    </r>
  </si>
  <si>
    <r>
      <t xml:space="preserve">% of </t>
    </r>
    <r>
      <rPr>
        <b/>
        <sz val="12"/>
        <rFont val="CG Times"/>
        <family val="1"/>
      </rPr>
      <t>(1)</t>
    </r>
  </si>
  <si>
    <r>
      <t>(3)</t>
    </r>
    <r>
      <rPr>
        <sz val="12"/>
        <rFont val="CG Times"/>
        <family val="1"/>
      </rPr>
      <t xml:space="preserve"> as a</t>
    </r>
  </si>
  <si>
    <r>
      <t xml:space="preserve">% of </t>
    </r>
    <r>
      <rPr>
        <b/>
        <sz val="12"/>
        <rFont val="CG Times"/>
        <family val="1"/>
      </rPr>
      <t>(2)</t>
    </r>
  </si>
  <si>
    <t xml:space="preserve"> </t>
  </si>
  <si>
    <t xml:space="preserve">  Produce</t>
  </si>
  <si>
    <t>Tonnes</t>
  </si>
  <si>
    <t>$'000</t>
  </si>
  <si>
    <t xml:space="preserve">  Avocado</t>
  </si>
  <si>
    <t xml:space="preserve">  Grapefruit</t>
  </si>
  <si>
    <t xml:space="preserve">  Mango</t>
  </si>
  <si>
    <t xml:space="preserve">  Pineapple</t>
  </si>
  <si>
    <t xml:space="preserve">  Sweet Orange</t>
  </si>
  <si>
    <t xml:space="preserve">   Breadfruit</t>
  </si>
  <si>
    <t xml:space="preserve">   Plantain</t>
  </si>
  <si>
    <t xml:space="preserve">  Sweet Potato</t>
  </si>
  <si>
    <t xml:space="preserve">  Yam</t>
  </si>
  <si>
    <t xml:space="preserve">   Hot Pepper</t>
  </si>
  <si>
    <t xml:space="preserve">   Pumpkin</t>
  </si>
  <si>
    <t xml:space="preserve">  Total</t>
  </si>
  <si>
    <t>1 - Aroids here are dasheen, tannia and eddoes.</t>
  </si>
  <si>
    <t>2 - Total amount of non-traditional crops exported.</t>
  </si>
  <si>
    <t>Produce</t>
  </si>
  <si>
    <t xml:space="preserve"> Total</t>
  </si>
  <si>
    <t>Crops</t>
  </si>
  <si>
    <t>Value EC$’000</t>
  </si>
  <si>
    <t xml:space="preserve">Banana </t>
  </si>
  <si>
    <t>Sweet Potato</t>
  </si>
  <si>
    <t>Yams</t>
  </si>
  <si>
    <t>Tannia</t>
  </si>
  <si>
    <t>Tomato</t>
  </si>
  <si>
    <t>Cabbage</t>
  </si>
  <si>
    <t>Cucumber</t>
  </si>
  <si>
    <t>Carrot</t>
  </si>
  <si>
    <t>Sweet Pepper</t>
  </si>
  <si>
    <t>Okra</t>
  </si>
  <si>
    <t>Melon</t>
  </si>
  <si>
    <t>Pumpkin</t>
  </si>
  <si>
    <t>Ginger</t>
  </si>
  <si>
    <t>Lime</t>
  </si>
  <si>
    <t>Sweet Orange</t>
  </si>
  <si>
    <t>Grapefruit</t>
  </si>
  <si>
    <t>Avocado</t>
  </si>
  <si>
    <t>Dasheen</t>
  </si>
  <si>
    <t>Plantain</t>
  </si>
  <si>
    <t>Lettuce</t>
  </si>
  <si>
    <t xml:space="preserve">Breadfruit </t>
  </si>
  <si>
    <t>Sour Sop</t>
  </si>
  <si>
    <t>Hot Pepper</t>
  </si>
  <si>
    <t>Mango</t>
  </si>
  <si>
    <t>Pineapple</t>
  </si>
  <si>
    <t>Source: Ministry of Agriculture</t>
  </si>
  <si>
    <t>EXPORTS EC$'000</t>
  </si>
  <si>
    <t>IMPORTS EC$'000</t>
  </si>
  <si>
    <t>Imports</t>
  </si>
  <si>
    <t>Food</t>
  </si>
  <si>
    <t>(2) as a</t>
  </si>
  <si>
    <t xml:space="preserve"> Food </t>
  </si>
  <si>
    <t>(5) as a</t>
  </si>
  <si>
    <t>Trade</t>
  </si>
  <si>
    <t>% of (1)</t>
  </si>
  <si>
    <t xml:space="preserve"> Imports</t>
  </si>
  <si>
    <t>% of (4)</t>
  </si>
  <si>
    <t>Balance</t>
  </si>
  <si>
    <t>(4)</t>
  </si>
  <si>
    <t>(5)</t>
  </si>
  <si>
    <t>(6)</t>
  </si>
  <si>
    <t>on Food</t>
  </si>
  <si>
    <t xml:space="preserve">           2nd Quarter</t>
  </si>
  <si>
    <t xml:space="preserve">           3rd Quarter</t>
  </si>
  <si>
    <t xml:space="preserve">           4th Quarter</t>
  </si>
  <si>
    <t xml:space="preserve">  Ammonium Nitrate</t>
  </si>
  <si>
    <t xml:space="preserve"> Ammonium Sulphate</t>
  </si>
  <si>
    <t>Urea</t>
  </si>
  <si>
    <t>N.P.K</t>
  </si>
  <si>
    <t>Other Fertilizers</t>
  </si>
  <si>
    <t xml:space="preserve"> $'000</t>
  </si>
  <si>
    <t>Commodity</t>
  </si>
  <si>
    <t>Total Banana Export (Volume-Tonnes)</t>
  </si>
  <si>
    <t>Total Banana Export (Value - EC$000</t>
  </si>
  <si>
    <t>UK Banana Export (Volume - tonnes)</t>
  </si>
  <si>
    <t>UK Banana Export (Value- EC$000)</t>
  </si>
  <si>
    <t>Regional Banana Export (Volume - Tonnes)</t>
  </si>
  <si>
    <t>Regional Banana Export (Value - EC$000)</t>
  </si>
  <si>
    <t>Domestic Banana Purchases (Volume - Tonnes)</t>
  </si>
  <si>
    <t>Table Egg (Volume - '000 dozen)</t>
  </si>
  <si>
    <t>Table Egg (Value - EC$000)</t>
  </si>
  <si>
    <t>Chicken Production (Volume - Tonnes)</t>
  </si>
  <si>
    <t>Chicken Production (Value EC$000)</t>
  </si>
  <si>
    <t>Pork Purchases (Volume - Tones)</t>
  </si>
  <si>
    <t>Pork Purchases (Value - EC$000)</t>
  </si>
  <si>
    <t>Fish Landings (Volume - Tonnes)</t>
  </si>
  <si>
    <t>Fish Landings (Value - EC$000)</t>
  </si>
  <si>
    <t>Country</t>
  </si>
  <si>
    <t xml:space="preserve">Quantity </t>
  </si>
  <si>
    <t>Value</t>
  </si>
  <si>
    <t>(Tonnes)</t>
  </si>
  <si>
    <t>Anguilla</t>
  </si>
  <si>
    <t>Antigua</t>
  </si>
  <si>
    <t>Barbados</t>
  </si>
  <si>
    <t>British Virgin Islands</t>
  </si>
  <si>
    <t>Grenada</t>
  </si>
  <si>
    <t>Tortola</t>
  </si>
  <si>
    <t>Trinidad</t>
  </si>
  <si>
    <t>United States Virgin Islands</t>
  </si>
  <si>
    <t>TOTAL</t>
  </si>
  <si>
    <t xml:space="preserve"> Year</t>
  </si>
  <si>
    <t xml:space="preserve"> Min</t>
  </si>
  <si>
    <t xml:space="preserve"> Max</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</si>
  <si>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</si>
  <si>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</si>
  <si>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</si>
  <si>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</si>
  <si>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</si>
  <si>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</si>
  <si>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</si>
  <si>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</si>
  <si>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</si>
  <si>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</si>
  <si>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</si>
  <si>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</si>
  <si>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Yearly  Average</t>
  </si>
  <si>
    <t>Source: Water Rosource Management Agencies, Ministry of Sustainable Development</t>
  </si>
  <si>
    <t>NA - Not Available</t>
  </si>
  <si>
    <t>Fig I - 1</t>
  </si>
  <si>
    <t>3 - Exports to other territories excluding the United Kingdom by WINFRESH</t>
  </si>
  <si>
    <t>Appendix C1</t>
  </si>
  <si>
    <t>Type of Inputs</t>
  </si>
  <si>
    <t>Unit of Quantity</t>
  </si>
  <si>
    <t>Blue Diothene</t>
  </si>
  <si>
    <t>Twine</t>
  </si>
  <si>
    <t>Roll</t>
  </si>
  <si>
    <t>FERTILIZERS</t>
  </si>
  <si>
    <t xml:space="preserve">Fertilizer N.P.K. - 12.12.24 </t>
  </si>
  <si>
    <t>50kg</t>
  </si>
  <si>
    <t>Fertilizer N.P.K. - 12.12.17</t>
  </si>
  <si>
    <t>Sulphate of Ammonia</t>
  </si>
  <si>
    <t>Urea 46%</t>
  </si>
  <si>
    <t>WEEDICIDES</t>
  </si>
  <si>
    <t>Gramaxone</t>
  </si>
  <si>
    <t>1lt</t>
  </si>
  <si>
    <t>5lt</t>
  </si>
  <si>
    <t>Touch Down Liter</t>
  </si>
  <si>
    <t>Gramocil Liter</t>
  </si>
  <si>
    <t>Basta</t>
  </si>
  <si>
    <t xml:space="preserve">Reglone </t>
  </si>
  <si>
    <t>FUNGICIDES</t>
  </si>
  <si>
    <t>Neozil</t>
  </si>
  <si>
    <t>16 grams</t>
  </si>
  <si>
    <t>32 grams</t>
  </si>
  <si>
    <t xml:space="preserve">Amistar </t>
  </si>
  <si>
    <t>NEMATICIDES</t>
  </si>
  <si>
    <t>Vidate</t>
  </si>
  <si>
    <t>1 gal</t>
  </si>
  <si>
    <t>Furadan 10G</t>
  </si>
  <si>
    <t>Furadan 5G</t>
  </si>
  <si>
    <t>25kg</t>
  </si>
  <si>
    <t>BORATICIDE</t>
  </si>
  <si>
    <t>Regent 200 s/c</t>
  </si>
  <si>
    <t>500ml</t>
  </si>
  <si>
    <t>Agricultural Activity &amp; Percentage Contribution</t>
  </si>
  <si>
    <t>Bananas - GDP</t>
  </si>
  <si>
    <t>% Contribution to Total GDP</t>
  </si>
  <si>
    <t>Rate of Growth</t>
  </si>
  <si>
    <t>Other Crops - GDP</t>
  </si>
  <si>
    <t>Livestock - GDP</t>
  </si>
  <si>
    <t>Fishing - GDP</t>
  </si>
  <si>
    <t>Forestry - GDP</t>
  </si>
  <si>
    <t>Total Agricultural GDP</t>
  </si>
  <si>
    <t>Total Agriculture Growth Rate</t>
  </si>
  <si>
    <t>r - revised</t>
  </si>
  <si>
    <t>pre - preliminary</t>
  </si>
  <si>
    <t>TQFC</t>
  </si>
  <si>
    <t>SLNFTO</t>
  </si>
  <si>
    <t>Quantity (Tonnes)</t>
  </si>
  <si>
    <t>Value ($EC)</t>
  </si>
  <si>
    <t>TQFC - Tropical Quality Fruit Company</t>
  </si>
  <si>
    <t>SLNFTO - St. Lucia National Fair Trade Organization</t>
  </si>
  <si>
    <t>Tuna</t>
  </si>
  <si>
    <t>Dolphin</t>
  </si>
  <si>
    <t>Flying Fish</t>
  </si>
  <si>
    <t>Shark/Black Fish</t>
  </si>
  <si>
    <t>Others</t>
  </si>
  <si>
    <t>Source  : Fisheries Management Unit, M.O.A</t>
  </si>
  <si>
    <t>Dolphn</t>
  </si>
  <si>
    <t>King fish</t>
  </si>
  <si>
    <t>Shark/Black fish</t>
  </si>
  <si>
    <t xml:space="preserve">  Gros Islet</t>
  </si>
  <si>
    <t xml:space="preserve">  Castries</t>
  </si>
  <si>
    <t xml:space="preserve">  Soufriere</t>
  </si>
  <si>
    <t xml:space="preserve">  Vieux - Fort 1/</t>
  </si>
  <si>
    <t xml:space="preserve">  Micoud</t>
  </si>
  <si>
    <t xml:space="preserve">  Dennery</t>
  </si>
  <si>
    <t xml:space="preserve">  Others  2/</t>
  </si>
  <si>
    <t>1/ - Note that the data for the Landing Site Vieux Fort  includes data</t>
  </si>
  <si>
    <t>Frozen &amp; Chilled</t>
  </si>
  <si>
    <t>Canned</t>
  </si>
  <si>
    <t xml:space="preserve">Other </t>
  </si>
  <si>
    <t xml:space="preserve">Fish </t>
  </si>
  <si>
    <t>1st Quarter</t>
  </si>
  <si>
    <t>2nd Quarter</t>
  </si>
  <si>
    <t>3rd Quarter</t>
  </si>
  <si>
    <t>4th Quarter</t>
  </si>
  <si>
    <t>Snapper,Grouper,Croaker,Dolphin,Trout</t>
  </si>
  <si>
    <t>Salmon</t>
  </si>
  <si>
    <t>Longfinned Tuna, SkipJack, Strip bellied bonito</t>
  </si>
  <si>
    <t>Sole</t>
  </si>
  <si>
    <t>Dog Fish &amp; Other Sharks</t>
  </si>
  <si>
    <t>Mackerel (other)</t>
  </si>
  <si>
    <t>Flying Fish (fillet)</t>
  </si>
  <si>
    <t>Fish Fillet (other)</t>
  </si>
  <si>
    <t>Fish (other)</t>
  </si>
  <si>
    <t>tonnes</t>
  </si>
  <si>
    <t>Output</t>
  </si>
  <si>
    <t>Import</t>
  </si>
  <si>
    <t>POULTRY</t>
  </si>
  <si>
    <t>Whole</t>
  </si>
  <si>
    <t xml:space="preserve">  Necks, Backs, Wings</t>
  </si>
  <si>
    <t>Other Parts</t>
  </si>
  <si>
    <t>EC$'000</t>
  </si>
  <si>
    <t xml:space="preserve">         Chicken</t>
  </si>
  <si>
    <t xml:space="preserve">         Turkey</t>
  </si>
  <si>
    <t xml:space="preserve">         Other</t>
  </si>
  <si>
    <t xml:space="preserve"> 1/ Frozen and/or Chilled</t>
  </si>
  <si>
    <t>Average</t>
  </si>
  <si>
    <t xml:space="preserve"> Local Production</t>
  </si>
  <si>
    <t>Available Supply</t>
  </si>
  <si>
    <t>Laying</t>
  </si>
  <si>
    <t>Stock</t>
  </si>
  <si>
    <t>Quantity</t>
  </si>
  <si>
    <t>on Farm</t>
  </si>
  <si>
    <t>000 Hens</t>
  </si>
  <si>
    <t>Beef</t>
  </si>
  <si>
    <t>Pork</t>
  </si>
  <si>
    <t>Mutton</t>
  </si>
  <si>
    <t>Chevron</t>
  </si>
  <si>
    <t>1/ - Frozen and/or Chilled</t>
  </si>
  <si>
    <t>YEAR</t>
  </si>
  <si>
    <t>Milk</t>
  </si>
  <si>
    <t>Cheese</t>
  </si>
  <si>
    <t>Butter/Butterfat</t>
  </si>
  <si>
    <t xml:space="preserve">      </t>
  </si>
  <si>
    <t>No.</t>
  </si>
  <si>
    <t>Livestock</t>
  </si>
  <si>
    <t xml:space="preserve">   - Poultry</t>
  </si>
  <si>
    <t xml:space="preserve">   - Cattle</t>
  </si>
  <si>
    <t xml:space="preserve">   - Sheep</t>
  </si>
  <si>
    <t xml:space="preserve">   - Pigs</t>
  </si>
  <si>
    <t xml:space="preserve">   - Bees</t>
  </si>
  <si>
    <t xml:space="preserve">  Total Livestock </t>
  </si>
  <si>
    <t>Fishing</t>
  </si>
  <si>
    <t>Crop Development</t>
  </si>
  <si>
    <t xml:space="preserve">   - 1-5 acres</t>
  </si>
  <si>
    <t xml:space="preserve">   - 6-10 acres</t>
  </si>
  <si>
    <t xml:space="preserve">   -  11+ acres</t>
  </si>
  <si>
    <t>Other</t>
  </si>
  <si>
    <t xml:space="preserve">  Grand Total</t>
  </si>
  <si>
    <t>Land Purchase</t>
  </si>
  <si>
    <t>Number</t>
  </si>
  <si>
    <t xml:space="preserve"> Item</t>
  </si>
  <si>
    <t>%</t>
  </si>
  <si>
    <t xml:space="preserve"> Live Animals</t>
  </si>
  <si>
    <t xml:space="preserve"> Meat &amp; Meat Preparations</t>
  </si>
  <si>
    <t xml:space="preserve"> Dairy Products  &amp; Eggs</t>
  </si>
  <si>
    <t xml:space="preserve"> Fish &amp; Fish Preparation</t>
  </si>
  <si>
    <t xml:space="preserve"> Cereral &amp; Cereal Preparation</t>
  </si>
  <si>
    <t xml:space="preserve"> Vegetables and Fruits</t>
  </si>
  <si>
    <t xml:space="preserve"> Sugar Preparation &amp; Honey</t>
  </si>
  <si>
    <t xml:space="preserve"> Coffee, Tea, Cocoa &amp; Spices</t>
  </si>
  <si>
    <t xml:space="preserve"> Feeding Stuff for Animals</t>
  </si>
  <si>
    <t xml:space="preserve"> Miscellaneous  Food Preparation</t>
  </si>
  <si>
    <t>Appendix A1</t>
  </si>
  <si>
    <t>Sector</t>
  </si>
  <si>
    <t>Agriculture</t>
  </si>
  <si>
    <t>Mining &amp; Quarrying</t>
  </si>
  <si>
    <t>Manufacturing</t>
  </si>
  <si>
    <t>Construction</t>
  </si>
  <si>
    <t>Electricity &amp; Water</t>
  </si>
  <si>
    <t>Hotels &amp; Restaurants</t>
  </si>
  <si>
    <t>Communication</t>
  </si>
  <si>
    <t>Financial Intermediation</t>
  </si>
  <si>
    <t>Real Estate Etc</t>
  </si>
  <si>
    <t>Public Administration</t>
  </si>
  <si>
    <t>Education</t>
  </si>
  <si>
    <t>Health</t>
  </si>
  <si>
    <t>Other Services</t>
  </si>
  <si>
    <r>
      <t xml:space="preserve">Less </t>
    </r>
    <r>
      <rPr>
        <i/>
        <sz val="11"/>
        <rFont val="Times New Roman"/>
        <family val="1"/>
      </rPr>
      <t>-  Imputed Banking</t>
    </r>
  </si>
  <si>
    <t>Service Charge:-</t>
  </si>
  <si>
    <t>Appendix A2</t>
  </si>
  <si>
    <t>Garlic</t>
  </si>
  <si>
    <t>Onion</t>
  </si>
  <si>
    <t>Rice</t>
  </si>
  <si>
    <t>Red Kidney Beans</t>
  </si>
  <si>
    <t>Other Legumes</t>
  </si>
  <si>
    <t>Watermelon</t>
  </si>
  <si>
    <t>Cantaloupe</t>
  </si>
  <si>
    <t>Pineapples</t>
  </si>
  <si>
    <t>…</t>
  </si>
  <si>
    <t>Orange</t>
  </si>
  <si>
    <t>Zucchini</t>
  </si>
  <si>
    <t>Celery</t>
  </si>
  <si>
    <t>Apples</t>
  </si>
  <si>
    <t>Grapes</t>
  </si>
  <si>
    <t>Pears</t>
  </si>
  <si>
    <t>… Means negligible amounts</t>
  </si>
  <si>
    <t>Appendix E3</t>
  </si>
  <si>
    <t xml:space="preserve"> r - revised</t>
  </si>
  <si>
    <t>Appendix E5</t>
  </si>
  <si>
    <t>Quantity (Kgs)</t>
  </si>
  <si>
    <t>Value (EC$)</t>
  </si>
  <si>
    <t xml:space="preserve">   Antigua and Barbuda</t>
  </si>
  <si>
    <t xml:space="preserve">     Barbados</t>
  </si>
  <si>
    <t xml:space="preserve">     Guyana</t>
  </si>
  <si>
    <t xml:space="preserve">     Dominica</t>
  </si>
  <si>
    <t xml:space="preserve"> Cereal &amp; Cereal Preparations</t>
  </si>
  <si>
    <t xml:space="preserve">     St. Kitts/Nevis</t>
  </si>
  <si>
    <t xml:space="preserve">    Barbados</t>
  </si>
  <si>
    <t>Grand Total</t>
  </si>
  <si>
    <r>
      <t>1/</t>
    </r>
    <r>
      <rPr>
        <sz val="11"/>
        <rFont val="Times New Roman"/>
        <family val="1"/>
      </rPr>
      <t xml:space="preserve"> - Includes soups, broths, sauces, syrups, flavourings, yeast, mayonnaise, ketchup, powders, malt extract etc </t>
    </r>
  </si>
  <si>
    <t>Sugar, Sugar Preparations and Honey</t>
  </si>
  <si>
    <t>Appendix E6</t>
  </si>
  <si>
    <t>ANTIGUA AND BARBUDA</t>
  </si>
  <si>
    <t>DOMINICA</t>
  </si>
  <si>
    <t>GRENADA</t>
  </si>
  <si>
    <t>GUYANA</t>
  </si>
  <si>
    <t>JAMAICA</t>
  </si>
  <si>
    <t>TRINIDAD AND TOBAGO</t>
  </si>
  <si>
    <t>BARBADOS</t>
  </si>
  <si>
    <t xml:space="preserve"> Fish &amp; Fish Preparations</t>
  </si>
  <si>
    <t>Continued Overleaf</t>
  </si>
  <si>
    <t xml:space="preserve">  Sugar Preparation &amp; Honey</t>
  </si>
  <si>
    <t xml:space="preserve"> Grand Total</t>
  </si>
  <si>
    <t xml:space="preserve">  SITE</t>
  </si>
  <si>
    <t>Canoe</t>
  </si>
  <si>
    <t>Pirogue</t>
  </si>
  <si>
    <t>Transom</t>
  </si>
  <si>
    <t>Shaloop</t>
  </si>
  <si>
    <t>Whaler</t>
  </si>
  <si>
    <t>Long Liner</t>
  </si>
  <si>
    <t xml:space="preserve">    Total</t>
  </si>
  <si>
    <t>Anse La Raye</t>
  </si>
  <si>
    <t>Banannes</t>
  </si>
  <si>
    <t>Canaries</t>
  </si>
  <si>
    <t>Castries</t>
  </si>
  <si>
    <t>Choiseul</t>
  </si>
  <si>
    <t>Dennery</t>
  </si>
  <si>
    <t>Gros Islet</t>
  </si>
  <si>
    <t>Laborie</t>
  </si>
  <si>
    <t>Marigot</t>
  </si>
  <si>
    <t>Marisule</t>
  </si>
  <si>
    <t>Micoud</t>
  </si>
  <si>
    <t>Praslin</t>
  </si>
  <si>
    <t>River Doree</t>
  </si>
  <si>
    <t>Roseau</t>
  </si>
  <si>
    <t>Savannes Bay</t>
  </si>
  <si>
    <t>Soufriere</t>
  </si>
  <si>
    <t>Vieux Fort</t>
  </si>
  <si>
    <t xml:space="preserve"> Total </t>
  </si>
  <si>
    <t>FISHER</t>
  </si>
  <si>
    <t>NON FISHER</t>
  </si>
  <si>
    <t>Full Time</t>
  </si>
  <si>
    <t>Part Time</t>
  </si>
  <si>
    <t>Cul De Sac</t>
  </si>
  <si>
    <t>Monchy</t>
  </si>
  <si>
    <t>Full-Time</t>
  </si>
  <si>
    <t>Part-Time</t>
  </si>
  <si>
    <t>Non Fisher/Boat Owner</t>
  </si>
  <si>
    <t>Appendix G1</t>
  </si>
  <si>
    <t>STATION</t>
  </si>
  <si>
    <t>JAN</t>
  </si>
  <si>
    <t>FEB</t>
  </si>
  <si>
    <t>MAR</t>
  </si>
  <si>
    <t>APR</t>
  </si>
  <si>
    <t>MAY</t>
  </si>
  <si>
    <t>JUN</t>
  </si>
  <si>
    <t>JUL</t>
  </si>
  <si>
    <t>AUG</t>
  </si>
  <si>
    <t>SEP</t>
  </si>
  <si>
    <t>OCT</t>
  </si>
  <si>
    <t>NOV</t>
  </si>
  <si>
    <t>DEC</t>
  </si>
  <si>
    <t>Barthe Nursery</t>
  </si>
  <si>
    <t>Saltibus</t>
  </si>
  <si>
    <t>Union Vale Estate</t>
  </si>
  <si>
    <t>Cap Estate</t>
  </si>
  <si>
    <t>George V Park</t>
  </si>
  <si>
    <t>Government House</t>
  </si>
  <si>
    <t>Marquis Babonneau</t>
  </si>
  <si>
    <t>Millet/Dam</t>
  </si>
  <si>
    <t>Rodney Bay</t>
  </si>
  <si>
    <t>Soucis</t>
  </si>
  <si>
    <t>Union</t>
  </si>
  <si>
    <t xml:space="preserve">Vigie </t>
  </si>
  <si>
    <t>CARDI</t>
  </si>
  <si>
    <t>Hewanorra</t>
  </si>
  <si>
    <t>Mahaut</t>
  </si>
  <si>
    <t>Troumasse Estate</t>
  </si>
  <si>
    <t>Mean</t>
  </si>
  <si>
    <t>(degrees Celcius)</t>
  </si>
  <si>
    <t>Relative</t>
  </si>
  <si>
    <t xml:space="preserve">     Max</t>
  </si>
  <si>
    <t xml:space="preserve">     Min</t>
  </si>
  <si>
    <t xml:space="preserve">    Mean</t>
  </si>
  <si>
    <t>Humidity</t>
  </si>
  <si>
    <t>Evaporation</t>
  </si>
  <si>
    <t>(%)</t>
  </si>
  <si>
    <t>(mm) 1/</t>
  </si>
  <si>
    <t>1/ -  Mean Evaporation per Day.</t>
  </si>
  <si>
    <t>Maximum</t>
  </si>
  <si>
    <t>Minimum</t>
  </si>
  <si>
    <t>Table I-2  Agricultural Value Added (EC$Million) by Economic Activity at Basic Prices</t>
  </si>
  <si>
    <t>Table IV - 1</t>
  </si>
  <si>
    <t>Supermarket</t>
  </si>
  <si>
    <t>Hotel</t>
  </si>
  <si>
    <t>Landing Site</t>
  </si>
  <si>
    <t xml:space="preserve">Other specifies Ducks, Geese and Guinea Fowls. </t>
  </si>
  <si>
    <t>Quantity 000 Dozen Eggs</t>
  </si>
  <si>
    <t>Producer Value EC$'000</t>
  </si>
  <si>
    <t>Whole Chicken</t>
  </si>
  <si>
    <t>Mixed Parts</t>
  </si>
  <si>
    <t>Dressed Weight (Tonnes)</t>
  </si>
  <si>
    <t>Value EC$'000</t>
  </si>
  <si>
    <t>Data was obtained by compiling the local purchases from the Poultry Processors</t>
  </si>
  <si>
    <t>Fig VI - 2</t>
  </si>
  <si>
    <t>Fig VI-3</t>
  </si>
  <si>
    <t>Type of Activity</t>
  </si>
  <si>
    <t xml:space="preserve">  Fishing</t>
  </si>
  <si>
    <t xml:space="preserve"> Crop Development</t>
  </si>
  <si>
    <t xml:space="preserve">  Total Crop Development</t>
  </si>
  <si>
    <t xml:space="preserve">  Industry</t>
  </si>
  <si>
    <t xml:space="preserve">  Land Purchase and Development</t>
  </si>
  <si>
    <t xml:space="preserve">   Other</t>
  </si>
  <si>
    <t>Appendix B1</t>
  </si>
  <si>
    <t>Breadfruit</t>
  </si>
  <si>
    <t>Golden Apple</t>
  </si>
  <si>
    <t>Appendix D2</t>
  </si>
  <si>
    <t>Appendix D3</t>
  </si>
  <si>
    <t>Appendix D5</t>
  </si>
  <si>
    <t>Appendix D6</t>
  </si>
  <si>
    <t>Appendix D7</t>
  </si>
  <si>
    <t>Appendix D9</t>
  </si>
  <si>
    <t>Appendix E1</t>
  </si>
  <si>
    <t>1st  Quarter</t>
  </si>
  <si>
    <t>2nd  Quarter</t>
  </si>
  <si>
    <t>4th  Quarter</t>
  </si>
  <si>
    <t>Genip</t>
  </si>
  <si>
    <t>Cocoa</t>
  </si>
  <si>
    <r>
      <t xml:space="preserve">Aroids </t>
    </r>
    <r>
      <rPr>
        <sz val="10"/>
        <rFont val="Times New Roman"/>
        <family val="1"/>
      </rPr>
      <t>1/</t>
    </r>
  </si>
  <si>
    <t>Yam</t>
  </si>
  <si>
    <r>
      <t xml:space="preserve">Sub Total </t>
    </r>
    <r>
      <rPr>
        <b/>
        <sz val="10"/>
        <rFont val="Times New Roman"/>
        <family val="1"/>
      </rPr>
      <t>2/</t>
    </r>
  </si>
  <si>
    <r>
      <t xml:space="preserve">Banana </t>
    </r>
    <r>
      <rPr>
        <sz val="10"/>
        <rFont val="Times New Roman"/>
        <family val="1"/>
      </rPr>
      <t>3/</t>
    </r>
  </si>
  <si>
    <t>…  Negligible</t>
  </si>
  <si>
    <t>Appendix F1</t>
  </si>
  <si>
    <t>Appendix F2</t>
  </si>
  <si>
    <t>Appendix F3</t>
  </si>
  <si>
    <t>Appendix G2</t>
  </si>
  <si>
    <t>Appendix G3</t>
  </si>
  <si>
    <t>Appendix G4</t>
  </si>
  <si>
    <t>Coconut</t>
  </si>
  <si>
    <t>1/ - Aroids here are dasheen, cush cush and eddoes.</t>
  </si>
  <si>
    <t>2/ - Total amount of selected non-traditional crops exported.</t>
  </si>
  <si>
    <t>3/ - Exports to other territories excluding the United Kingdom by WINFRESH</t>
  </si>
  <si>
    <t>TONNES</t>
  </si>
  <si>
    <t>DISCONTINUED</t>
  </si>
  <si>
    <t>Calcium Ammonia Nitrate (can)</t>
  </si>
  <si>
    <t>(EC$'000)</t>
  </si>
  <si>
    <t>Recorded at Union Agricultural Station</t>
  </si>
  <si>
    <t xml:space="preserve">Quantity (Kgs) of Selected Local Agricultural Produce Purchased by Selected </t>
  </si>
  <si>
    <t>Crop</t>
  </si>
  <si>
    <t>Fruit &amp; Tree Crops</t>
  </si>
  <si>
    <t>Vegetables</t>
  </si>
  <si>
    <t>Musa Species</t>
  </si>
  <si>
    <t>Root Crops</t>
  </si>
  <si>
    <t>Herbs and Spices</t>
  </si>
  <si>
    <t>Miscellaneous Crops</t>
  </si>
  <si>
    <t>Table IV - 2</t>
  </si>
  <si>
    <t>Fig. IV - 1</t>
  </si>
  <si>
    <t>Type of Fish</t>
  </si>
  <si>
    <t>APPENDICES</t>
  </si>
  <si>
    <t>Quantity (Kgs) of Selected Local Agricultural Produce Purchased by Selected</t>
  </si>
  <si>
    <t xml:space="preserve">  Crop</t>
  </si>
  <si>
    <t xml:space="preserve">  Apricot</t>
  </si>
  <si>
    <t xml:space="preserve">  Breadfruit </t>
  </si>
  <si>
    <t xml:space="preserve">  Breadnut</t>
  </si>
  <si>
    <t xml:space="preserve">  Canteloupe</t>
  </si>
  <si>
    <t xml:space="preserve">  Carambola</t>
  </si>
  <si>
    <t xml:space="preserve">  Cashew Nut</t>
  </si>
  <si>
    <t xml:space="preserve">  Cherry</t>
  </si>
  <si>
    <t xml:space="preserve">  Coconut - Dry (No)</t>
  </si>
  <si>
    <t xml:space="preserve">  Coconut - Water (No)</t>
  </si>
  <si>
    <t xml:space="preserve">  Coffee</t>
  </si>
  <si>
    <t xml:space="preserve">  Golden Apple</t>
  </si>
  <si>
    <t xml:space="preserve">  Guava</t>
  </si>
  <si>
    <t xml:space="preserve"> HoneyDew</t>
  </si>
  <si>
    <t xml:space="preserve">  Lemon</t>
  </si>
  <si>
    <t xml:space="preserve">  Lime</t>
  </si>
  <si>
    <t xml:space="preserve">  Loveapple</t>
  </si>
  <si>
    <t xml:space="preserve">  Manderine</t>
  </si>
  <si>
    <t xml:space="preserve">  Mango  -  Graham</t>
  </si>
  <si>
    <t xml:space="preserve">               -  Julie</t>
  </si>
  <si>
    <t xml:space="preserve">               -  Others </t>
  </si>
  <si>
    <t xml:space="preserve">  Orange [sour]</t>
  </si>
  <si>
    <t xml:space="preserve">  Orange [sweet]</t>
  </si>
  <si>
    <t xml:space="preserve">  Ortaniques</t>
  </si>
  <si>
    <t xml:space="preserve">  Passion Fruit</t>
  </si>
  <si>
    <t xml:space="preserve">  Paw Paw</t>
  </si>
  <si>
    <t xml:space="preserve">  Plum</t>
  </si>
  <si>
    <t xml:space="preserve">  Sapodilla</t>
  </si>
  <si>
    <t xml:space="preserve">  Shaddock</t>
  </si>
  <si>
    <t xml:space="preserve">  Sorrel</t>
  </si>
  <si>
    <t xml:space="preserve">  Soursop</t>
  </si>
  <si>
    <t xml:space="preserve">  Sugar Apple</t>
  </si>
  <si>
    <t xml:space="preserve">  Tamarind</t>
  </si>
  <si>
    <t xml:space="preserve">  Tangerine</t>
  </si>
  <si>
    <t xml:space="preserve">  Watermelon</t>
  </si>
  <si>
    <t xml:space="preserve">  Waxapple</t>
  </si>
  <si>
    <t xml:space="preserve">  Misc. Fruit &amp; Tree Crop</t>
  </si>
  <si>
    <t>Total  Fruit&amp; Tree Crops 1/</t>
  </si>
  <si>
    <t xml:space="preserve">  Bean Sprout</t>
  </si>
  <si>
    <t xml:space="preserve">  Broccoli</t>
  </si>
  <si>
    <t xml:space="preserve">  Brussel Sprouts</t>
  </si>
  <si>
    <t xml:space="preserve">  Cabbage </t>
  </si>
  <si>
    <t xml:space="preserve">  Calaloo </t>
  </si>
  <si>
    <t xml:space="preserve">  Carrot</t>
  </si>
  <si>
    <t xml:space="preserve">  Cauliflower</t>
  </si>
  <si>
    <t xml:space="preserve">  Cherry Tomato</t>
  </si>
  <si>
    <t xml:space="preserve">  Chinese Cabbage</t>
  </si>
  <si>
    <t xml:space="preserve">  Christophene</t>
  </si>
  <si>
    <t xml:space="preserve">  Corn</t>
  </si>
  <si>
    <t xml:space="preserve">  Cucumber</t>
  </si>
  <si>
    <t xml:space="preserve">  Eggplant</t>
  </si>
  <si>
    <t xml:space="preserve">  Lettuce</t>
  </si>
  <si>
    <t xml:space="preserve">  Okra</t>
  </si>
  <si>
    <t xml:space="preserve">  Pepper -  Hot</t>
  </si>
  <si>
    <t xml:space="preserve">              -  Seasoning</t>
  </si>
  <si>
    <t xml:space="preserve">              - Sweet</t>
  </si>
  <si>
    <t xml:space="preserve">  Pumpkin</t>
  </si>
  <si>
    <t xml:space="preserve">  Radish</t>
  </si>
  <si>
    <t xml:space="preserve">  Salad Beans</t>
  </si>
  <si>
    <t xml:space="preserve">  Spinach</t>
  </si>
  <si>
    <t xml:space="preserve">  Squash</t>
  </si>
  <si>
    <t xml:space="preserve">  Tomato</t>
  </si>
  <si>
    <t xml:space="preserve">  Turnip</t>
  </si>
  <si>
    <t xml:space="preserve">  Watercress</t>
  </si>
  <si>
    <t xml:space="preserve">  Zucchini</t>
  </si>
  <si>
    <t>Miscellaneous Vegetables</t>
  </si>
  <si>
    <t xml:space="preserve">  Banana - Green</t>
  </si>
  <si>
    <t xml:space="preserve">  Banana [ripe]</t>
  </si>
  <si>
    <t xml:space="preserve">  Macambou</t>
  </si>
  <si>
    <t xml:space="preserve">  Plantain</t>
  </si>
  <si>
    <t xml:space="preserve">  Others</t>
  </si>
  <si>
    <t>Total  Musa Species</t>
  </si>
  <si>
    <t xml:space="preserve">  Dasheen</t>
  </si>
  <si>
    <t xml:space="preserve">  Tannia</t>
  </si>
  <si>
    <t xml:space="preserve">  Yams  -  Banja</t>
  </si>
  <si>
    <t xml:space="preserve">               -   Chinese</t>
  </si>
  <si>
    <t xml:space="preserve">               -   Cush Cush</t>
  </si>
  <si>
    <t xml:space="preserve">               -   Portuguese</t>
  </si>
  <si>
    <t xml:space="preserve">               -   Red</t>
  </si>
  <si>
    <t xml:space="preserve">               -   White</t>
  </si>
  <si>
    <t xml:space="preserve">               -   Yellow</t>
  </si>
  <si>
    <t xml:space="preserve">               -   NES</t>
  </si>
  <si>
    <t>Total Root Crops</t>
  </si>
  <si>
    <t xml:space="preserve">  Basil</t>
  </si>
  <si>
    <t xml:space="preserve">  Bay Leaf</t>
  </si>
  <si>
    <t xml:space="preserve">  Celery </t>
  </si>
  <si>
    <t xml:space="preserve">  Chive </t>
  </si>
  <si>
    <t xml:space="preserve">  Cinnamon</t>
  </si>
  <si>
    <t xml:space="preserve">  Clove</t>
  </si>
  <si>
    <t xml:space="preserve">  Corienda</t>
  </si>
  <si>
    <t xml:space="preserve">  Dill</t>
  </si>
  <si>
    <t xml:space="preserve">  Ginger</t>
  </si>
  <si>
    <t xml:space="preserve">  Herbs</t>
  </si>
  <si>
    <t xml:space="preserve">  Leek</t>
  </si>
  <si>
    <t xml:space="preserve">  Mint</t>
  </si>
  <si>
    <t xml:space="preserve">  Nutmeg</t>
  </si>
  <si>
    <t xml:space="preserve">  Parsley </t>
  </si>
  <si>
    <t xml:space="preserve">  Rosemary </t>
  </si>
  <si>
    <t xml:space="preserve">  Techira</t>
  </si>
  <si>
    <t xml:space="preserve">  Thyme</t>
  </si>
  <si>
    <t xml:space="preserve">  Turmeric</t>
  </si>
  <si>
    <t>Miscellaneous Herbs and Spices</t>
  </si>
  <si>
    <t xml:space="preserve">Grand  Total </t>
  </si>
  <si>
    <t>Source : Leading Supermarkets and the St. Lucia Marketing Board</t>
  </si>
  <si>
    <t>1/ Does not include the quantity for Dry and Water Coconuts</t>
  </si>
  <si>
    <t>Appendix D8</t>
  </si>
  <si>
    <t xml:space="preserve">  Guinep</t>
  </si>
  <si>
    <t>Condiments</t>
  </si>
  <si>
    <t xml:space="preserve">  Honeydew Melon</t>
  </si>
  <si>
    <t xml:space="preserve">             -  Julie</t>
  </si>
  <si>
    <t xml:space="preserve">             -  Others </t>
  </si>
  <si>
    <t xml:space="preserve">  Orange - Sour</t>
  </si>
  <si>
    <t xml:space="preserve">             - Sweet</t>
  </si>
  <si>
    <t xml:space="preserve">  Ortanique</t>
  </si>
  <si>
    <t xml:space="preserve">  Sour Sop</t>
  </si>
  <si>
    <t xml:space="preserve">  Water Coconut (No)</t>
  </si>
  <si>
    <t xml:space="preserve">  Miscell Tree &amp; Fruit Crops</t>
  </si>
  <si>
    <r>
      <t xml:space="preserve">Total  Fruit &amp; Tree Crops </t>
    </r>
    <r>
      <rPr>
        <b/>
        <vertAlign val="superscript"/>
        <sz val="12"/>
        <rFont val="Times New Roman"/>
        <family val="1"/>
      </rPr>
      <t>1/</t>
    </r>
  </si>
  <si>
    <t xml:space="preserve">  Cabbage   - White</t>
  </si>
  <si>
    <t xml:space="preserve">            -  Seasoning</t>
  </si>
  <si>
    <t xml:space="preserve">            - Sweet</t>
  </si>
  <si>
    <t>Green Banana</t>
  </si>
  <si>
    <t xml:space="preserve">             - Ripe</t>
  </si>
  <si>
    <t xml:space="preserve">             - Dwarf</t>
  </si>
  <si>
    <t xml:space="preserve">  Ripe Plantain</t>
  </si>
  <si>
    <t xml:space="preserve">  Other Musa</t>
  </si>
  <si>
    <t>Total Musa Species</t>
  </si>
  <si>
    <t xml:space="preserve">  Cassava</t>
  </si>
  <si>
    <t xml:space="preserve">  Yams  -   Banja</t>
  </si>
  <si>
    <t xml:space="preserve">            -   Chinese</t>
  </si>
  <si>
    <t xml:space="preserve">            -   Cush Cush</t>
  </si>
  <si>
    <t xml:space="preserve">            -   Portuguese</t>
  </si>
  <si>
    <t xml:space="preserve">            -   White</t>
  </si>
  <si>
    <t xml:space="preserve">            -   Yellow</t>
  </si>
  <si>
    <t xml:space="preserve">            -   NES</t>
  </si>
  <si>
    <t xml:space="preserve">  Rosemary</t>
  </si>
  <si>
    <t xml:space="preserve">  Tumeric</t>
  </si>
  <si>
    <t xml:space="preserve">  Misc. Condiments</t>
  </si>
  <si>
    <t xml:space="preserve">  Miscellaneous Crops</t>
  </si>
  <si>
    <t>Source :   Major Hotels on the Island</t>
  </si>
  <si>
    <r>
      <t xml:space="preserve">Boat Owner </t>
    </r>
    <r>
      <rPr>
        <b/>
        <vertAlign val="superscript"/>
        <sz val="12"/>
        <rFont val="Times New Roman"/>
        <family val="1"/>
      </rPr>
      <t>1/</t>
    </r>
  </si>
  <si>
    <t>May</t>
  </si>
  <si>
    <t>Apricot</t>
  </si>
  <si>
    <t>Breadnut</t>
  </si>
  <si>
    <t>Carambola</t>
  </si>
  <si>
    <t>Cashew Nut</t>
  </si>
  <si>
    <t>Cherry</t>
  </si>
  <si>
    <t>Coffee</t>
  </si>
  <si>
    <t>Dry Coconut</t>
  </si>
  <si>
    <t>Guava</t>
  </si>
  <si>
    <t>Honeydew</t>
  </si>
  <si>
    <t>Lemon</t>
  </si>
  <si>
    <t>Love Apple</t>
  </si>
  <si>
    <t>Manderine</t>
  </si>
  <si>
    <t>Mango - Graham</t>
  </si>
  <si>
    <t xml:space="preserve">           - Julie</t>
  </si>
  <si>
    <t xml:space="preserve">           - Others</t>
  </si>
  <si>
    <t>Orange - Sour</t>
  </si>
  <si>
    <t>Ortanique</t>
  </si>
  <si>
    <t>Passion Fruit</t>
  </si>
  <si>
    <t>Paw Paw</t>
  </si>
  <si>
    <t>Plums</t>
  </si>
  <si>
    <t>Sapodilla</t>
  </si>
  <si>
    <t>Shaddock</t>
  </si>
  <si>
    <t>Sorrel</t>
  </si>
  <si>
    <t>Soursop</t>
  </si>
  <si>
    <t>Sugar Apple</t>
  </si>
  <si>
    <t>Tamarind</t>
  </si>
  <si>
    <t>Tangerine</t>
  </si>
  <si>
    <t>Water Coconut</t>
  </si>
  <si>
    <t>Wax Apple</t>
  </si>
  <si>
    <t>Misc. Fruit &amp; Tree Crop</t>
  </si>
  <si>
    <t>Banana - Green</t>
  </si>
  <si>
    <t xml:space="preserve">            - Ripe</t>
  </si>
  <si>
    <t xml:space="preserve">            - Dwarf</t>
  </si>
  <si>
    <t>Macambou</t>
  </si>
  <si>
    <t>Plantain (Green)</t>
  </si>
  <si>
    <t>Plantain (Ripe)</t>
  </si>
  <si>
    <t>Others*</t>
  </si>
  <si>
    <t>Traditional Vegetables</t>
  </si>
  <si>
    <t>Lettuce (Mixed)</t>
  </si>
  <si>
    <t>Lettuce (Organic)</t>
  </si>
  <si>
    <t>Non Traditional Vegetables</t>
  </si>
  <si>
    <t>Beansprout</t>
  </si>
  <si>
    <t>Broccoli</t>
  </si>
  <si>
    <t>Calaloo</t>
  </si>
  <si>
    <t>Cauliflower</t>
  </si>
  <si>
    <t>Cherry Tomato</t>
  </si>
  <si>
    <t>Chinese Cabbage</t>
  </si>
  <si>
    <t>Christophene</t>
  </si>
  <si>
    <t>Corn</t>
  </si>
  <si>
    <t>Eggplant</t>
  </si>
  <si>
    <t>Pigeon Peas</t>
  </si>
  <si>
    <t>Radish</t>
  </si>
  <si>
    <t>Salad Beans</t>
  </si>
  <si>
    <t>Seasoning Pepper</t>
  </si>
  <si>
    <t>Spinach</t>
  </si>
  <si>
    <t>Squash</t>
  </si>
  <si>
    <t>Turnip</t>
  </si>
  <si>
    <t>Watercress</t>
  </si>
  <si>
    <t>Roots &amp; Tubers</t>
  </si>
  <si>
    <t xml:space="preserve">Tannia  </t>
  </si>
  <si>
    <t>Yams - Banja</t>
  </si>
  <si>
    <t xml:space="preserve">          - Cush Cush</t>
  </si>
  <si>
    <t xml:space="preserve">          - Portugese</t>
  </si>
  <si>
    <t xml:space="preserve">          - Chinese</t>
  </si>
  <si>
    <t xml:space="preserve">          - Red Yam</t>
  </si>
  <si>
    <t xml:space="preserve">          - White</t>
  </si>
  <si>
    <t xml:space="preserve">          - Yellow Yam</t>
  </si>
  <si>
    <t xml:space="preserve">          - NES*</t>
  </si>
  <si>
    <t>Basil</t>
  </si>
  <si>
    <t>Bay Leaf</t>
  </si>
  <si>
    <t>Chive</t>
  </si>
  <si>
    <t>Cinnamon</t>
  </si>
  <si>
    <t xml:space="preserve">Clove </t>
  </si>
  <si>
    <t>Corienda</t>
  </si>
  <si>
    <t>Dill</t>
  </si>
  <si>
    <t>Herbs</t>
  </si>
  <si>
    <t>Leeks</t>
  </si>
  <si>
    <t xml:space="preserve">Mint </t>
  </si>
  <si>
    <t>Nutmeg</t>
  </si>
  <si>
    <t>Parsley</t>
  </si>
  <si>
    <t>Rosemary</t>
  </si>
  <si>
    <t>Techira</t>
  </si>
  <si>
    <t>Thyme</t>
  </si>
  <si>
    <t>Tumeric</t>
  </si>
  <si>
    <t>Misc. Other Crops</t>
  </si>
  <si>
    <t>Source: Leading Supermarkets and S.L.M.B.</t>
  </si>
  <si>
    <t xml:space="preserve">* - Includes Greendy and Moco Plantain </t>
  </si>
  <si>
    <t>Appendix D4</t>
  </si>
  <si>
    <t>NES* - Type of yam purchased was not specified</t>
  </si>
  <si>
    <t>Jan</t>
  </si>
  <si>
    <t>Feb</t>
  </si>
  <si>
    <t>Mar</t>
  </si>
  <si>
    <t>Apr</t>
  </si>
  <si>
    <t>Jun</t>
  </si>
  <si>
    <t>Jul</t>
  </si>
  <si>
    <t>Aug</t>
  </si>
  <si>
    <t>Sept</t>
  </si>
  <si>
    <t>Oct</t>
  </si>
  <si>
    <t>Nov</t>
  </si>
  <si>
    <t>Dec</t>
  </si>
  <si>
    <t>oregano</t>
  </si>
  <si>
    <t>Coconut prices not in KG</t>
  </si>
  <si>
    <t xml:space="preserve">Weighted Average Prices (E.C) Per Kg. Of Selected Agricultural Produce Purchased By Selected Hotels </t>
  </si>
  <si>
    <t xml:space="preserve"> Weighted Average Prices (E.C) Per Kg. Of Selected Agricultural Produce Purchased By Selected Supermarkets </t>
  </si>
  <si>
    <t>Domestic Banana Purchases (Value - EC$000)</t>
  </si>
  <si>
    <t>St. Lucia</t>
  </si>
  <si>
    <t xml:space="preserve">St. Vincent </t>
  </si>
  <si>
    <t>Dominica</t>
  </si>
  <si>
    <t>$EC' 000</t>
  </si>
  <si>
    <t>NOTE: Exports are only to the United Kingdom</t>
  </si>
  <si>
    <r>
      <t xml:space="preserve">           4</t>
    </r>
    <r>
      <rPr>
        <vertAlign val="superscript"/>
        <sz val="11"/>
        <rFont val="Times New Roman"/>
        <family val="1"/>
      </rPr>
      <t>th</t>
    </r>
    <r>
      <rPr>
        <sz val="11"/>
        <rFont val="Times New Roman"/>
        <family val="1"/>
      </rPr>
      <t xml:space="preserve"> Quarter</t>
    </r>
  </si>
  <si>
    <r>
      <t xml:space="preserve">           2</t>
    </r>
    <r>
      <rPr>
        <vertAlign val="superscript"/>
        <sz val="12"/>
        <rFont val="Times New Roman"/>
        <family val="1"/>
      </rPr>
      <t>nd</t>
    </r>
    <r>
      <rPr>
        <sz val="12"/>
        <rFont val="Times New Roman"/>
        <family val="1"/>
      </rPr>
      <t xml:space="preserve"> Quarter</t>
    </r>
  </si>
  <si>
    <r>
      <t xml:space="preserve">           3</t>
    </r>
    <r>
      <rPr>
        <vertAlign val="superscript"/>
        <sz val="12"/>
        <rFont val="Times New Roman"/>
        <family val="1"/>
      </rPr>
      <t>rd</t>
    </r>
    <r>
      <rPr>
        <sz val="12"/>
        <rFont val="Times New Roman"/>
        <family val="1"/>
      </rPr>
      <t xml:space="preserve">  Quarter</t>
    </r>
  </si>
  <si>
    <r>
      <t xml:space="preserve">           4</t>
    </r>
    <r>
      <rPr>
        <vertAlign val="superscript"/>
        <sz val="12"/>
        <rFont val="Times New Roman"/>
        <family val="1"/>
      </rPr>
      <t>th</t>
    </r>
    <r>
      <rPr>
        <sz val="12"/>
        <rFont val="Times New Roman"/>
        <family val="1"/>
      </rPr>
      <t xml:space="preserve"> Quarter</t>
    </r>
  </si>
  <si>
    <r>
      <t xml:space="preserve">           3</t>
    </r>
    <r>
      <rPr>
        <vertAlign val="superscript"/>
        <sz val="11"/>
        <rFont val="Times New Roman"/>
        <family val="1"/>
      </rPr>
      <t>rd</t>
    </r>
    <r>
      <rPr>
        <sz val="11"/>
        <rFont val="Times New Roman"/>
        <family val="1"/>
      </rPr>
      <t xml:space="preserve"> Quarter</t>
    </r>
  </si>
  <si>
    <t>January</t>
  </si>
  <si>
    <t>February</t>
  </si>
  <si>
    <t>March</t>
  </si>
  <si>
    <t>April</t>
  </si>
  <si>
    <t>June</t>
  </si>
  <si>
    <t>January to June</t>
  </si>
  <si>
    <t>(Kgs)</t>
  </si>
  <si>
    <t>(EC$)</t>
  </si>
  <si>
    <t>Oregano</t>
  </si>
  <si>
    <t>Total Purchases</t>
  </si>
  <si>
    <t>July</t>
  </si>
  <si>
    <t>August</t>
  </si>
  <si>
    <t>September</t>
  </si>
  <si>
    <t>October</t>
  </si>
  <si>
    <t>November</t>
  </si>
  <si>
    <t>December</t>
  </si>
  <si>
    <t>July to December</t>
  </si>
  <si>
    <t>Source: Water Resource Management Unit (WRMU)</t>
  </si>
  <si>
    <t>Value (EC$) of Selected Local Agricultural Produce Purchased by Selected</t>
  </si>
  <si>
    <t xml:space="preserve">Value (EC$) of Selected Local Agricultural Produce Purchased by Selected </t>
  </si>
  <si>
    <t>Fig. IV - 2</t>
  </si>
  <si>
    <t>VALUE</t>
  </si>
  <si>
    <t>Errard Estate</t>
  </si>
  <si>
    <t>…Negligible</t>
  </si>
  <si>
    <t>Source : Livestock Department, Ministry of Agriculture</t>
  </si>
  <si>
    <t>Source : Livestock Deptment, Minstry of Agriculture</t>
  </si>
  <si>
    <t>** Output is the same as Fish Landings</t>
  </si>
  <si>
    <t>Miscellaneous Edible Products 1/</t>
  </si>
  <si>
    <t>Industry</t>
  </si>
  <si>
    <t>Indusrty</t>
  </si>
  <si>
    <t>Quantity  (KG)</t>
  </si>
  <si>
    <t>EC$</t>
  </si>
  <si>
    <t xml:space="preserve">  Choiseul</t>
  </si>
  <si>
    <t xml:space="preserve">  Laborie</t>
  </si>
  <si>
    <t xml:space="preserve"> 2/ - includes all none sample sites </t>
  </si>
  <si>
    <t>QUANTITY</t>
  </si>
  <si>
    <t xml:space="preserve">       from the Landing Site at Savannes Bay</t>
  </si>
  <si>
    <t>000 dozens</t>
  </si>
  <si>
    <t>Local Chicken Production (TONNES)</t>
  </si>
  <si>
    <r>
      <t xml:space="preserve">  Banana </t>
    </r>
    <r>
      <rPr>
        <b/>
        <sz val="10"/>
        <rFont val="Times New Roman"/>
        <family val="1"/>
      </rPr>
      <t>3/</t>
    </r>
  </si>
  <si>
    <r>
      <t xml:space="preserve">  Sub Total </t>
    </r>
    <r>
      <rPr>
        <b/>
        <sz val="11"/>
        <rFont val="Times New Roman"/>
        <family val="1"/>
      </rPr>
      <t>2/</t>
    </r>
  </si>
  <si>
    <r>
      <t xml:space="preserve">  Aroids </t>
    </r>
    <r>
      <rPr>
        <b/>
        <sz val="10"/>
        <rFont val="Times New Roman"/>
        <family val="1"/>
      </rPr>
      <t>1/</t>
    </r>
  </si>
  <si>
    <t>Quantity (Kg)</t>
  </si>
  <si>
    <t>VALUE EC$'000</t>
  </si>
  <si>
    <t>2017</t>
  </si>
  <si>
    <t>50 grams</t>
  </si>
  <si>
    <t>Appendix E2</t>
  </si>
  <si>
    <t>OTHER FARMERS*</t>
  </si>
  <si>
    <t xml:space="preserve">* One time purchase </t>
  </si>
  <si>
    <t>St. Kitts &amp; Nevis</t>
  </si>
  <si>
    <t>St. Vincent</t>
  </si>
  <si>
    <t>NES - Not Specified</t>
  </si>
  <si>
    <t>**Coconut Quantities not included in the total - Recorded as EACH and not KG</t>
  </si>
  <si>
    <t>NES - Type of Yam Not Specified</t>
  </si>
  <si>
    <t>all Yam</t>
  </si>
  <si>
    <t>Price Range EC$</t>
  </si>
  <si>
    <t>Source : Central Statistics Office - St. Lucia</t>
  </si>
  <si>
    <t xml:space="preserve"> (Base Year 2006)</t>
  </si>
  <si>
    <t>Million EC$</t>
  </si>
  <si>
    <t xml:space="preserve">Source : Government Statistics Department &amp; Economic and Social Review </t>
  </si>
  <si>
    <t>ST. VINCENT AND THE GRENADINES</t>
  </si>
  <si>
    <r>
      <rPr>
        <b/>
        <sz val="10"/>
        <rFont val="Times New Roman"/>
        <family val="1"/>
      </rPr>
      <t>1/</t>
    </r>
    <r>
      <rPr>
        <b/>
        <sz val="11"/>
        <rFont val="Times New Roman"/>
        <family val="1"/>
      </rPr>
      <t xml:space="preserve"> </t>
    </r>
    <r>
      <rPr>
        <sz val="11"/>
        <rFont val="Times New Roman"/>
        <family val="1"/>
      </rPr>
      <t xml:space="preserve">- Includes soups, broths, sauces, syrups, flavourings, yeast, mayonnaise, ketchup, powders, malt extract etc </t>
    </r>
  </si>
  <si>
    <r>
      <t xml:space="preserve"> Miscellaneous  Food Preparations </t>
    </r>
    <r>
      <rPr>
        <b/>
        <sz val="10"/>
        <color indexed="8"/>
        <rFont val="Times New Roman"/>
        <family val="1"/>
      </rPr>
      <t>1/</t>
    </r>
  </si>
  <si>
    <r>
      <rPr>
        <b/>
        <sz val="8"/>
        <rFont val="Times New Roman"/>
        <family val="1"/>
      </rPr>
      <t>1/</t>
    </r>
    <r>
      <rPr>
        <b/>
        <sz val="10"/>
        <rFont val="Times New Roman"/>
        <family val="1"/>
      </rPr>
      <t xml:space="preserve"> - Data recorded at  Union Agricultural Station</t>
    </r>
  </si>
  <si>
    <r>
      <t xml:space="preserve">Average Monthly Minimum and Maximum Temperature </t>
    </r>
    <r>
      <rPr>
        <b/>
        <sz val="8"/>
        <rFont val="Times New Roman"/>
        <family val="1"/>
      </rPr>
      <t>1/</t>
    </r>
    <r>
      <rPr>
        <b/>
        <sz val="14"/>
        <rFont val="Times New Roman"/>
        <family val="1"/>
      </rPr>
      <t xml:space="preserve"> - (degrees Celsius)</t>
    </r>
  </si>
  <si>
    <t xml:space="preserve">Source : Bank of Saint Lucia, St. Lucia Development Bank and Credit Unions </t>
  </si>
  <si>
    <t>2018</t>
  </si>
  <si>
    <t>2017r</t>
  </si>
  <si>
    <t xml:space="preserve"> 2018</t>
  </si>
  <si>
    <r>
      <t xml:space="preserve">             2</t>
    </r>
    <r>
      <rPr>
        <vertAlign val="superscript"/>
        <sz val="11"/>
        <rFont val="Times New Roman"/>
        <family val="1"/>
      </rPr>
      <t>nd</t>
    </r>
    <r>
      <rPr>
        <sz val="11"/>
        <rFont val="Times New Roman"/>
        <family val="1"/>
      </rPr>
      <t xml:space="preserve"> Quarter</t>
    </r>
  </si>
  <si>
    <r>
      <t xml:space="preserve">             3</t>
    </r>
    <r>
      <rPr>
        <vertAlign val="superscript"/>
        <sz val="11"/>
        <rFont val="Times New Roman"/>
        <family val="1"/>
      </rPr>
      <t>rd</t>
    </r>
    <r>
      <rPr>
        <sz val="11"/>
        <rFont val="Times New Roman"/>
        <family val="1"/>
      </rPr>
      <t xml:space="preserve">  Quarter</t>
    </r>
  </si>
  <si>
    <r>
      <t xml:space="preserve">             4</t>
    </r>
    <r>
      <rPr>
        <vertAlign val="superscript"/>
        <sz val="11"/>
        <rFont val="Times New Roman"/>
        <family val="1"/>
      </rPr>
      <t>th</t>
    </r>
    <r>
      <rPr>
        <sz val="11"/>
        <rFont val="Times New Roman"/>
        <family val="1"/>
      </rPr>
      <t xml:space="preserve"> Quarter</t>
    </r>
  </si>
  <si>
    <t xml:space="preserve">Coconut  </t>
  </si>
  <si>
    <t>Mean Temperature</t>
  </si>
  <si>
    <t>Max</t>
  </si>
  <si>
    <t>Min</t>
  </si>
  <si>
    <t>1st QRT</t>
  </si>
  <si>
    <t>2nd QRT</t>
  </si>
  <si>
    <t>3rd QRT</t>
  </si>
  <si>
    <t>4th QRT</t>
  </si>
  <si>
    <t>Average Monthly Minimum and Maximum Temperature - (degrees Celsius)</t>
  </si>
  <si>
    <t>Union Agri. Station</t>
  </si>
  <si>
    <t>Recorded at Union Agricultural &amp; Hewanorra Met Stations</t>
  </si>
  <si>
    <t>St. Maarten</t>
  </si>
  <si>
    <t xml:space="preserve">2018 </t>
  </si>
  <si>
    <r>
      <t xml:space="preserve">             3</t>
    </r>
    <r>
      <rPr>
        <vertAlign val="superscript"/>
        <sz val="12"/>
        <rFont val="Times New Roman"/>
        <family val="1"/>
      </rPr>
      <t>rd</t>
    </r>
    <r>
      <rPr>
        <sz val="12"/>
        <rFont val="Times New Roman"/>
        <family val="1"/>
      </rPr>
      <t xml:space="preserve">  Quarter</t>
    </r>
  </si>
  <si>
    <r>
      <t xml:space="preserve">             4</t>
    </r>
    <r>
      <rPr>
        <vertAlign val="superscript"/>
        <sz val="12"/>
        <rFont val="Times New Roman"/>
        <family val="1"/>
      </rPr>
      <t>th</t>
    </r>
    <r>
      <rPr>
        <sz val="12"/>
        <rFont val="Times New Roman"/>
        <family val="1"/>
      </rPr>
      <t xml:space="preserve"> Quarter</t>
    </r>
  </si>
  <si>
    <t>2019</t>
  </si>
  <si>
    <t>2018r</t>
  </si>
  <si>
    <r>
      <t xml:space="preserve">            2</t>
    </r>
    <r>
      <rPr>
        <vertAlign val="superscript"/>
        <sz val="12"/>
        <rFont val="Times New Roman"/>
        <family val="1"/>
      </rPr>
      <t>nd</t>
    </r>
    <r>
      <rPr>
        <sz val="12"/>
        <rFont val="Times New Roman"/>
        <family val="1"/>
      </rPr>
      <t xml:space="preserve"> Quarter</t>
    </r>
  </si>
  <si>
    <r>
      <t xml:space="preserve">            3</t>
    </r>
    <r>
      <rPr>
        <vertAlign val="superscript"/>
        <sz val="12"/>
        <rFont val="Times New Roman"/>
        <family val="1"/>
      </rPr>
      <t>rd</t>
    </r>
    <r>
      <rPr>
        <sz val="12"/>
        <rFont val="Times New Roman"/>
        <family val="1"/>
      </rPr>
      <t xml:space="preserve">  Quarter</t>
    </r>
  </si>
  <si>
    <r>
      <t xml:space="preserve">            4</t>
    </r>
    <r>
      <rPr>
        <vertAlign val="superscript"/>
        <sz val="12"/>
        <rFont val="Times New Roman"/>
        <family val="1"/>
      </rPr>
      <t>th</t>
    </r>
    <r>
      <rPr>
        <sz val="12"/>
        <rFont val="Times New Roman"/>
        <family val="1"/>
      </rPr>
      <t xml:space="preserve"> Quarter</t>
    </r>
  </si>
  <si>
    <t xml:space="preserve"> 2019</t>
  </si>
  <si>
    <t>VALUE $EC'000</t>
  </si>
  <si>
    <t xml:space="preserve">  2018</t>
  </si>
  <si>
    <t>2018 Union</t>
  </si>
  <si>
    <t>2018 Hewanorra</t>
  </si>
  <si>
    <t>2019 Union</t>
  </si>
  <si>
    <t>2019 Hewanorra</t>
  </si>
  <si>
    <t>Regency</t>
  </si>
  <si>
    <t>250ml</t>
  </si>
  <si>
    <t>Bahamas</t>
  </si>
  <si>
    <t>Source : Ministry of Agriculture (Statistics Unit) - Asycuda World</t>
  </si>
  <si>
    <t>Continued</t>
  </si>
  <si>
    <t xml:space="preserve">  Anse La Raye</t>
  </si>
  <si>
    <t>ALBA Bridge</t>
  </si>
  <si>
    <t>Doree</t>
  </si>
  <si>
    <t xml:space="preserve">   Barbados</t>
  </si>
  <si>
    <t>Vegetables and Fruits</t>
  </si>
  <si>
    <t>Source : Ministry of Agriculture (Statisitcs Unit) from Asycuda World - Customs Documents, Saint Lucia</t>
  </si>
  <si>
    <t>r- revised to reflect Credit Unions.</t>
  </si>
  <si>
    <t xml:space="preserve"> Please note that there was no information for 2019 from the Credit Unions</t>
  </si>
  <si>
    <t>tomato include cherry</t>
  </si>
  <si>
    <t>CONSTANT PRICES - 2018</t>
  </si>
  <si>
    <t xml:space="preserve">March </t>
  </si>
  <si>
    <t>Coconuts are not stated  in weight (KG) but are  counted, therefore not included in the "total  quantity"</t>
  </si>
  <si>
    <t>2019r</t>
  </si>
  <si>
    <t>2020</t>
  </si>
  <si>
    <t xml:space="preserve">  2019</t>
  </si>
  <si>
    <r>
      <t>2019</t>
    </r>
    <r>
      <rPr>
        <i/>
        <sz val="10"/>
        <rFont val="SWISS"/>
      </rPr>
      <t>r</t>
    </r>
  </si>
  <si>
    <t>2020 Union</t>
  </si>
  <si>
    <t>2020 Hewanorra</t>
  </si>
  <si>
    <r>
      <t xml:space="preserve">           2</t>
    </r>
    <r>
      <rPr>
        <vertAlign val="superscript"/>
        <sz val="11"/>
        <rFont val="Times New Roman"/>
        <family val="1"/>
      </rPr>
      <t>nd</t>
    </r>
    <r>
      <rPr>
        <sz val="11"/>
        <rFont val="Times New Roman"/>
        <family val="1"/>
      </rPr>
      <t xml:space="preserve"> Quarter</t>
    </r>
  </si>
  <si>
    <t>ripe &amp;green</t>
  </si>
  <si>
    <r>
      <t xml:space="preserve">             2</t>
    </r>
    <r>
      <rPr>
        <vertAlign val="superscript"/>
        <sz val="12"/>
        <rFont val="Times New Roman"/>
        <family val="1"/>
      </rPr>
      <t>nd</t>
    </r>
    <r>
      <rPr>
        <sz val="12"/>
        <rFont val="Times New Roman"/>
        <family val="1"/>
      </rPr>
      <t xml:space="preserve"> Quarter</t>
    </r>
  </si>
  <si>
    <t>Source: 13 Major Hotels Island Wide</t>
  </si>
  <si>
    <t>* - Not Available</t>
  </si>
  <si>
    <t>Note SAS data was collected from Asycuda World Customs</t>
  </si>
  <si>
    <t>100ml</t>
  </si>
  <si>
    <t>SAS**</t>
  </si>
  <si>
    <t>** - Please note July 2020 represent Winfresh and August, September represent Susutainable Agricultural Supplies (SAS)</t>
  </si>
  <si>
    <r>
      <t>2018</t>
    </r>
    <r>
      <rPr>
        <b/>
        <i/>
        <sz val="12"/>
        <rFont val="Times New Roman"/>
        <family val="1"/>
      </rPr>
      <t>r</t>
    </r>
  </si>
  <si>
    <t xml:space="preserve"> 2020</t>
  </si>
  <si>
    <t>BELIZE</t>
  </si>
  <si>
    <t>HAITI</t>
  </si>
  <si>
    <t xml:space="preserve"> Food and Live Animals</t>
  </si>
  <si>
    <t xml:space="preserve">   Dominica </t>
  </si>
  <si>
    <t xml:space="preserve">   Grenada </t>
  </si>
  <si>
    <t xml:space="preserve">   Trinidad and Tobago</t>
  </si>
  <si>
    <t xml:space="preserve">    Dominica</t>
  </si>
  <si>
    <t xml:space="preserve">    St. Kitts/Nevis</t>
  </si>
  <si>
    <t xml:space="preserve">    St. Vincent and the Grenadines</t>
  </si>
  <si>
    <t xml:space="preserve">    Antigua and Barbuda</t>
  </si>
  <si>
    <t>Cereals &amp; Cereal Preparation</t>
  </si>
  <si>
    <t xml:space="preserve">    Grenada</t>
  </si>
  <si>
    <t>`</t>
  </si>
  <si>
    <r>
      <t xml:space="preserve"> 2019</t>
    </r>
    <r>
      <rPr>
        <i/>
        <sz val="12"/>
        <rFont val="Times New Roman"/>
        <family val="1"/>
      </rPr>
      <t>r</t>
    </r>
  </si>
  <si>
    <t>2020r</t>
  </si>
  <si>
    <t>2021</t>
  </si>
  <si>
    <t xml:space="preserve"> 2021</t>
  </si>
  <si>
    <t xml:space="preserve">  2020</t>
  </si>
  <si>
    <r>
      <t>2020</t>
    </r>
    <r>
      <rPr>
        <i/>
        <sz val="10"/>
        <rFont val="SWISS"/>
      </rPr>
      <t>r</t>
    </r>
  </si>
  <si>
    <r>
      <t xml:space="preserve"> 2020</t>
    </r>
    <r>
      <rPr>
        <i/>
        <sz val="12"/>
        <rFont val="Times New Roman"/>
        <family val="1"/>
      </rPr>
      <t>r</t>
    </r>
  </si>
  <si>
    <t>January to December 2021</t>
  </si>
  <si>
    <t>2021 Union</t>
  </si>
  <si>
    <t>2021 Hewanorra</t>
  </si>
  <si>
    <t xml:space="preserve">        2nd Quarter</t>
  </si>
  <si>
    <t xml:space="preserve">         3rd Quarter</t>
  </si>
  <si>
    <t xml:space="preserve">         4th Quarter</t>
  </si>
  <si>
    <t>3/ - Exports to other territories excluding the United Kingdom by NFTO</t>
  </si>
  <si>
    <r>
      <t xml:space="preserve">           3</t>
    </r>
    <r>
      <rPr>
        <vertAlign val="superscript"/>
        <sz val="11"/>
        <rFont val="Times New Roman"/>
        <family val="1"/>
      </rPr>
      <t>rd</t>
    </r>
    <r>
      <rPr>
        <sz val="11"/>
        <rFont val="Times New Roman"/>
        <family val="1"/>
      </rPr>
      <t xml:space="preserve">  Quarter</t>
    </r>
  </si>
  <si>
    <t xml:space="preserve"> Information is from NFTOSLU begins January 2021 </t>
  </si>
  <si>
    <t>Source : WINFRESH &amp; NFTOSLU from 2021</t>
  </si>
  <si>
    <t xml:space="preserve">* - Information for 2020 includes Winfresh,  Winfresh and SAS for the 3rd Quarter and 4th Quarter only SAS </t>
  </si>
  <si>
    <t>*</t>
  </si>
  <si>
    <t xml:space="preserve">Source : Ministry of Agriculture (Statistics Unit) - Asycuda World, Customs Saint Lucia </t>
  </si>
  <si>
    <t>Snapper</t>
  </si>
  <si>
    <t>Blue Marlin</t>
  </si>
  <si>
    <r>
      <t>2019</t>
    </r>
    <r>
      <rPr>
        <b/>
        <i/>
        <sz val="12"/>
        <rFont val="Times New Roman"/>
        <family val="1"/>
      </rPr>
      <t>r</t>
    </r>
  </si>
  <si>
    <r>
      <t>2020</t>
    </r>
    <r>
      <rPr>
        <b/>
        <i/>
        <sz val="12"/>
        <rFont val="Times New Roman"/>
        <family val="1"/>
      </rPr>
      <t>r</t>
    </r>
  </si>
  <si>
    <t>Wahoo/King Fish</t>
  </si>
  <si>
    <t>5 gal</t>
  </si>
  <si>
    <t>Temporary</t>
  </si>
  <si>
    <t>1/ - Boat owner represents persons who are not engaged in fishing but who owns fishing vessels.</t>
  </si>
  <si>
    <t>A decision was taken on January 1, 2021 to calculate the total number of registed fishers using ONLY the fishers that were captured during the licence period for the past three years. Only these fishers would be reflected in the department's records of registered fishers. The same trend will follow the calculation of number of fishers thereafter.</t>
  </si>
  <si>
    <t>White Potato</t>
  </si>
  <si>
    <t xml:space="preserve">* - Not Available </t>
  </si>
  <si>
    <r>
      <t>Delcer</t>
    </r>
    <r>
      <rPr>
        <b/>
        <sz val="12"/>
        <rFont val="Arial"/>
        <family val="2"/>
      </rPr>
      <t xml:space="preserve"> *</t>
    </r>
  </si>
  <si>
    <r>
      <t>Desraches</t>
    </r>
    <r>
      <rPr>
        <b/>
        <sz val="12"/>
        <rFont val="Arial"/>
        <family val="2"/>
      </rPr>
      <t xml:space="preserve"> *</t>
    </r>
  </si>
  <si>
    <t xml:space="preserve">   Dominica</t>
  </si>
  <si>
    <t xml:space="preserve">   St. Kitts/Nevis</t>
  </si>
  <si>
    <t xml:space="preserve">    Grenada </t>
  </si>
  <si>
    <t xml:space="preserve">    Guyana</t>
  </si>
  <si>
    <t xml:space="preserve"> Dairy Products &amp; Eggs</t>
  </si>
  <si>
    <r>
      <t xml:space="preserve"> 2020</t>
    </r>
    <r>
      <rPr>
        <b/>
        <i/>
        <sz val="12"/>
        <rFont val="Times New Roman"/>
        <family val="1"/>
      </rPr>
      <t>*</t>
    </r>
    <r>
      <rPr>
        <sz val="12"/>
        <rFont val="Times New Roman"/>
        <family val="1"/>
      </rPr>
      <t xml:space="preserve">   </t>
    </r>
  </si>
  <si>
    <t xml:space="preserve">   - Other*</t>
  </si>
  <si>
    <t>Table I - 1.  Domestic and Agricultural Exports (EC$'000), 2018 - 2022</t>
  </si>
  <si>
    <t xml:space="preserve">  Total  2022</t>
  </si>
  <si>
    <r>
      <t>2022 1</t>
    </r>
    <r>
      <rPr>
        <vertAlign val="superscript"/>
        <sz val="12"/>
        <rFont val="Times New Roman"/>
        <family val="1"/>
      </rPr>
      <t>st</t>
    </r>
    <r>
      <rPr>
        <sz val="12"/>
        <rFont val="Times New Roman"/>
        <family val="1"/>
      </rPr>
      <t xml:space="preserve"> Quarter</t>
    </r>
  </si>
  <si>
    <t>2022pre</t>
  </si>
  <si>
    <t>2021r</t>
  </si>
  <si>
    <t>Source : Economic and Social Review</t>
  </si>
  <si>
    <r>
      <t xml:space="preserve"> 2022   1</t>
    </r>
    <r>
      <rPr>
        <vertAlign val="superscript"/>
        <sz val="11"/>
        <rFont val="Times New Roman"/>
        <family val="1"/>
      </rPr>
      <t>st</t>
    </r>
    <r>
      <rPr>
        <sz val="11"/>
        <rFont val="Times New Roman"/>
        <family val="1"/>
      </rPr>
      <t xml:space="preserve"> Quarter</t>
    </r>
  </si>
  <si>
    <t xml:space="preserve"> Total  2022</t>
  </si>
  <si>
    <r>
      <t>2018 - June 2020,</t>
    </r>
    <r>
      <rPr>
        <b/>
        <i/>
        <sz val="10"/>
        <rFont val="Times New Roman"/>
        <family val="1"/>
      </rPr>
      <t xml:space="preserve"> Source: Winfresh</t>
    </r>
  </si>
  <si>
    <t>Table II - 1   Banana  Exports by Banana Companies, 2018 - 2022</t>
  </si>
  <si>
    <r>
      <t xml:space="preserve">Table II - 2   Regional Exports of Bananas by Country, 2018 - </t>
    </r>
    <r>
      <rPr>
        <b/>
        <sz val="13"/>
        <rFont val="Times New Roman"/>
        <family val="1"/>
      </rPr>
      <t>2022</t>
    </r>
  </si>
  <si>
    <t>Table II - 3.  Price Range of Banana Inputs,  2022</t>
  </si>
  <si>
    <t>Table II - 5   Banana  Exports by Quantity and Value - Windward Islands, 2018 - 2022</t>
  </si>
  <si>
    <t>Marketing outlets 2018 - 2022</t>
  </si>
  <si>
    <r>
      <rPr>
        <b/>
        <sz val="12"/>
        <rFont val="Times New Roman"/>
        <family val="1"/>
      </rPr>
      <t xml:space="preserve">Hotels </t>
    </r>
    <r>
      <rPr>
        <b/>
        <sz val="12"/>
        <color theme="1"/>
        <rFont val="Times New Roman"/>
        <family val="1"/>
      </rPr>
      <t>2018 - 2022</t>
    </r>
  </si>
  <si>
    <t>Table V - 1.  Estimated Quantity of Fish Landed at Landing Site 2018 -  2022</t>
  </si>
  <si>
    <t>Table V - 2.  Fish Landings by Species, Quantity and Value, 2018 - 2022</t>
  </si>
  <si>
    <t>2022</t>
  </si>
  <si>
    <t xml:space="preserve"> Year 2022- EC'000</t>
  </si>
  <si>
    <t xml:space="preserve"> Table V- 3.  Fish Imports by Type, Quantity and Value 2018 - 2022</t>
  </si>
  <si>
    <r>
      <t xml:space="preserve">   2022 1</t>
    </r>
    <r>
      <rPr>
        <vertAlign val="superscript"/>
        <sz val="12"/>
        <rFont val="Times New Roman"/>
        <family val="1"/>
      </rPr>
      <t>st</t>
    </r>
    <r>
      <rPr>
        <sz val="12"/>
        <rFont val="Times New Roman"/>
        <family val="1"/>
      </rPr>
      <t xml:space="preserve"> Quarter</t>
    </r>
  </si>
  <si>
    <t xml:space="preserve">  Total 2022</t>
  </si>
  <si>
    <t xml:space="preserve">  Table V- 4  Fish Imports (Frozen &amp; Chilled) by Type, Quantity and Value  2022</t>
  </si>
  <si>
    <t>Table VI - 1.  Poultry Imports 1/ by Species, Quantity and Value, 2018 - 2022</t>
  </si>
  <si>
    <t xml:space="preserve"> 2022</t>
  </si>
  <si>
    <t>Table VI - 2.  Table Egg Production and Imports, 2018-2022</t>
  </si>
  <si>
    <r>
      <t xml:space="preserve"> 2022   1</t>
    </r>
    <r>
      <rPr>
        <vertAlign val="superscript"/>
        <sz val="12"/>
        <rFont val="Times New Roman"/>
        <family val="1"/>
      </rPr>
      <t>st</t>
    </r>
    <r>
      <rPr>
        <sz val="12"/>
        <rFont val="Times New Roman"/>
        <family val="1"/>
      </rPr>
      <t xml:space="preserve"> Quarter</t>
    </r>
  </si>
  <si>
    <t>Table VI - 3.  Summary of Local Poultry (Chicken) Production,  2018 - 2022</t>
  </si>
  <si>
    <r>
      <t xml:space="preserve">  2022 1</t>
    </r>
    <r>
      <rPr>
        <vertAlign val="superscript"/>
        <sz val="12"/>
        <rFont val="Times New Roman"/>
        <family val="1"/>
      </rPr>
      <t>st</t>
    </r>
    <r>
      <rPr>
        <sz val="12"/>
        <rFont val="Times New Roman"/>
        <family val="1"/>
      </rPr>
      <t xml:space="preserve"> Quarter</t>
    </r>
  </si>
  <si>
    <t>Total 2022</t>
  </si>
  <si>
    <t>Table VI - 4.  Pork Purchases,  2018 - 2022</t>
  </si>
  <si>
    <t xml:space="preserve"> Table VI - 5.  Meat Imports 1/ by Type, Quantity and Value 2018 - 2022</t>
  </si>
  <si>
    <t xml:space="preserve">  2021</t>
  </si>
  <si>
    <r>
      <t xml:space="preserve">  2022  1</t>
    </r>
    <r>
      <rPr>
        <vertAlign val="superscript"/>
        <sz val="11"/>
        <rFont val="Times New Roman"/>
        <family val="1"/>
      </rPr>
      <t>st</t>
    </r>
    <r>
      <rPr>
        <sz val="11"/>
        <rFont val="Times New Roman"/>
        <family val="1"/>
      </rPr>
      <t xml:space="preserve"> Quarter</t>
    </r>
  </si>
  <si>
    <t>YEAR 2022</t>
  </si>
  <si>
    <t>Table VI - 6.   Imports of Selected Livestock Products, 2018 - 2022</t>
  </si>
  <si>
    <t xml:space="preserve">  2022  1st Quarter</t>
  </si>
  <si>
    <t>Table VII - 1.  Loans Approved for Agricultural and Fishing Activities by Number, Value, Year and Type of Activity 2018 - 2022</t>
  </si>
  <si>
    <t>Table VIII - 1  Trade Balance on Food, 2018 - 2022</t>
  </si>
  <si>
    <r>
      <t>2022  1</t>
    </r>
    <r>
      <rPr>
        <vertAlign val="superscript"/>
        <sz val="12"/>
        <rFont val="Times New Roman"/>
        <family val="1"/>
      </rPr>
      <t>st</t>
    </r>
    <r>
      <rPr>
        <sz val="12"/>
        <rFont val="Times New Roman"/>
        <family val="1"/>
      </rPr>
      <t xml:space="preserve"> Quarter</t>
    </r>
  </si>
  <si>
    <t>Table IX - 1  Composition of Food Imports, 2018 -  2022</t>
  </si>
  <si>
    <t>Table IX - 2  Comparison of Exports of Selected Agricultural Produce,  2018 - 2022</t>
  </si>
  <si>
    <t xml:space="preserve"> Gross Value Added at Basic Prices - Constant Prices 2018 -2022</t>
  </si>
  <si>
    <r>
      <t>2022</t>
    </r>
    <r>
      <rPr>
        <i/>
        <sz val="10"/>
        <rFont val="SWISS"/>
      </rPr>
      <t>pre</t>
    </r>
  </si>
  <si>
    <r>
      <t>2021</t>
    </r>
    <r>
      <rPr>
        <i/>
        <sz val="10"/>
        <rFont val="SWISS"/>
      </rPr>
      <t>r</t>
    </r>
  </si>
  <si>
    <t>Overview of the Agricultural Sector 2018 - 2022</t>
  </si>
  <si>
    <t>Imports of Fertilizer by Type, Quantity and Value, 2018 - 2022</t>
  </si>
  <si>
    <t xml:space="preserve"> 2022  1st Quarter</t>
  </si>
  <si>
    <t xml:space="preserve">    Total  2022</t>
  </si>
  <si>
    <t>Marketing Outlets, 2018 - 2022</t>
  </si>
  <si>
    <t>January to December 2022</t>
  </si>
  <si>
    <t>Quantity (kgs) of Agricultural Produce Purchased by Selected Hotels 2018 - 2022</t>
  </si>
  <si>
    <t>Value (EC$) of Agricultural Produce Purchased by Selected Hotels 2018 - 2022</t>
  </si>
  <si>
    <t>St. Lucia :    Estimated Crop Production, 2018 to 2022</t>
  </si>
  <si>
    <t xml:space="preserve"> Exports of Selected Agricultural Produce 2022</t>
  </si>
  <si>
    <t xml:space="preserve"> Exports of Selected Agricultural Produce  2022</t>
  </si>
  <si>
    <t xml:space="preserve"> Imports of Selected Agricultural Produce by Quantity and Value, 2022</t>
  </si>
  <si>
    <t>Comparison of Imports of Selected Agricultural Produce  by Quantity and Value, 2018 - 2022</t>
  </si>
  <si>
    <t>Regional Exports of Food  Products by Destination, 2022</t>
  </si>
  <si>
    <t>Regional Imports of Food Products by Country of Origin,  2022</t>
  </si>
  <si>
    <t>Fishing Vessel Registration - 2022</t>
  </si>
  <si>
    <t>Registration as at December 31, 2022</t>
  </si>
  <si>
    <t>Fisher Registration by Fishing District - 2022</t>
  </si>
  <si>
    <r>
      <t>Average Rainfall 2022</t>
    </r>
    <r>
      <rPr>
        <b/>
        <i/>
        <sz val="14"/>
        <rFont val="Arial"/>
        <family val="2"/>
      </rPr>
      <t xml:space="preserve"> </t>
    </r>
    <r>
      <rPr>
        <b/>
        <sz val="14"/>
        <rFont val="Arial"/>
        <family val="2"/>
      </rPr>
      <t>per Station per Month</t>
    </r>
  </si>
  <si>
    <t>Temperature, Relative Humidity, Wind and Evaporation, 2018 - 2022</t>
  </si>
  <si>
    <t>2022   1st Quarter</t>
  </si>
  <si>
    <t>2022 1st Quarter</t>
  </si>
  <si>
    <t>2022 Union</t>
  </si>
  <si>
    <t>2022 Hewanorra</t>
  </si>
  <si>
    <t>Total Quantity (Kgs)  and Value  (EC$) of Selected Agricultural Produce Purchased by Supermarkets - January to June 2022</t>
  </si>
  <si>
    <t>Total Quantity (Kgs)  and Value  (EC$) of Selected Agricultural Produce Purchased by Supermarkets- July to December 2022</t>
  </si>
  <si>
    <t>Total Quantity (Kgs)  and Value  (EC$) of Selected Agricultural Produce Purchased by Hotels - January to June 2022</t>
  </si>
  <si>
    <t>N/A</t>
  </si>
  <si>
    <t>2022 - Banana Export to the UK commenced Week 20 and ended Week 43, 2022</t>
  </si>
  <si>
    <t>Source : WINFRESH, SAS, National Fairtrade Organisation (St. Lucia) Inc.</t>
  </si>
  <si>
    <t>Total Quantity (Kgs)  and Value  (EC$) of Selected Agricultural Produce Purchased by Supermarkets - July to December 2022</t>
  </si>
  <si>
    <t>30 - 70</t>
  </si>
  <si>
    <t xml:space="preserve">                            - 12.12.24 </t>
  </si>
  <si>
    <t>47.75 - 63.00</t>
  </si>
  <si>
    <t>50 - 110</t>
  </si>
  <si>
    <t>89 - 115</t>
  </si>
  <si>
    <t>250 - 305</t>
  </si>
  <si>
    <t>54.50 - 67.00</t>
  </si>
  <si>
    <t>246 - 263</t>
  </si>
  <si>
    <t>53 - 63.00</t>
  </si>
  <si>
    <t>127 - 151</t>
  </si>
  <si>
    <t>31 - 35</t>
  </si>
  <si>
    <t>200 - 227</t>
  </si>
  <si>
    <t>215 - 226</t>
  </si>
  <si>
    <t>202 - 212</t>
  </si>
  <si>
    <t>200 -224</t>
  </si>
  <si>
    <t xml:space="preserve">                           - 12.12.17</t>
  </si>
  <si>
    <t xml:space="preserve">                           - 15.5.30</t>
  </si>
  <si>
    <t xml:space="preserve">                           - 16.8.24+2.4</t>
  </si>
  <si>
    <t xml:space="preserve">                           - 16.8.24+2.5</t>
  </si>
  <si>
    <t xml:space="preserve">                           - 16.8.24+2mgo</t>
  </si>
  <si>
    <t>200 - 223</t>
  </si>
  <si>
    <t>10 kg</t>
  </si>
  <si>
    <t>100 - 141</t>
  </si>
  <si>
    <t>101.44 - 115</t>
  </si>
  <si>
    <t>102.5 - 123.29</t>
  </si>
  <si>
    <t>416 - 418</t>
  </si>
  <si>
    <t>47.80 - 60.00</t>
  </si>
  <si>
    <t>Changed to use AWS data</t>
  </si>
  <si>
    <t xml:space="preserve">2022 </t>
  </si>
  <si>
    <t xml:space="preserve">Other also consist of  Lobster, Conch, Lionfish, White Marlin, Spear fish, Sail fish and Sword fish. </t>
  </si>
  <si>
    <t>Yaule</t>
  </si>
  <si>
    <t>Anse Ger</t>
  </si>
  <si>
    <t>Source: Grace Farmers, Blackbay Farmers Cooperation &amp; Renwick and Company</t>
  </si>
  <si>
    <t xml:space="preserve"> 2020*</t>
  </si>
  <si>
    <t>Total Quantity (Kgs)  and Value  (EC$) of Selected Agricultural Produce Purchased by Hotels- July to December 2022</t>
  </si>
  <si>
    <t>Total Quantity (Kgs)  and Value  (EC$) of Selected Agricultural Produce Purchased by Hotels - July to December 2022</t>
  </si>
  <si>
    <t>-</t>
  </si>
  <si>
    <t>r - Revised</t>
  </si>
  <si>
    <r>
      <rPr>
        <b/>
        <i/>
        <sz val="11"/>
        <rFont val="Times New Roman"/>
        <family val="1"/>
      </rPr>
      <t>r</t>
    </r>
    <r>
      <rPr>
        <sz val="11"/>
        <rFont val="Times New Roman"/>
        <family val="1"/>
      </rPr>
      <t xml:space="preserve"> - Revised</t>
    </r>
  </si>
  <si>
    <r>
      <t xml:space="preserve"> 2021</t>
    </r>
    <r>
      <rPr>
        <b/>
        <i/>
        <sz val="10"/>
        <rFont val="Times New Roman"/>
        <family val="1"/>
      </rPr>
      <t>r</t>
    </r>
    <r>
      <rPr>
        <b/>
        <i/>
        <sz val="12"/>
        <rFont val="Times New Roman"/>
        <family val="1"/>
      </rPr>
      <t xml:space="preserve">  </t>
    </r>
  </si>
  <si>
    <r>
      <t>2021</t>
    </r>
    <r>
      <rPr>
        <b/>
        <i/>
        <sz val="11"/>
        <rFont val="Times New Roman"/>
        <family val="1"/>
      </rPr>
      <t>r</t>
    </r>
  </si>
  <si>
    <r>
      <t>2020</t>
    </r>
    <r>
      <rPr>
        <b/>
        <i/>
        <sz val="11"/>
        <rFont val="Times New Roman"/>
        <family val="1"/>
      </rPr>
      <t>r</t>
    </r>
  </si>
  <si>
    <r>
      <t xml:space="preserve">    2022 1</t>
    </r>
    <r>
      <rPr>
        <vertAlign val="superscript"/>
        <sz val="12"/>
        <rFont val="Times New Roman"/>
        <family val="1"/>
      </rPr>
      <t>st</t>
    </r>
    <r>
      <rPr>
        <sz val="12"/>
        <rFont val="Times New Roman"/>
        <family val="1"/>
      </rPr>
      <t xml:space="preserve"> Quarter</t>
    </r>
  </si>
  <si>
    <t xml:space="preserve">Total  Condiments </t>
  </si>
  <si>
    <t>Total  Vegetables</t>
  </si>
  <si>
    <t>Total  Condiments</t>
  </si>
  <si>
    <t xml:space="preserve">Total  Vegetables </t>
  </si>
  <si>
    <t xml:space="preserve">Total  Herbs and Spices  </t>
  </si>
  <si>
    <t xml:space="preserve">Total  Vegetables  </t>
  </si>
  <si>
    <t xml:space="preserve">* - Incomplete Data Set </t>
  </si>
  <si>
    <t>Barre De L'Isle*</t>
  </si>
  <si>
    <t>Bexon*</t>
  </si>
  <si>
    <t>Blanchard*</t>
  </si>
  <si>
    <t>Canaries*</t>
  </si>
  <si>
    <t>Edmund Forest*</t>
  </si>
  <si>
    <t>Grace*</t>
  </si>
  <si>
    <t>Monchy*</t>
  </si>
  <si>
    <r>
      <t>Patience</t>
    </r>
    <r>
      <rPr>
        <b/>
        <sz val="12"/>
        <rFont val="Arial"/>
        <family val="2"/>
      </rPr>
      <t xml:space="preserve"> </t>
    </r>
  </si>
  <si>
    <t>Roseau*</t>
  </si>
  <si>
    <t>Soufriere*</t>
  </si>
  <si>
    <t>BAHAMAS</t>
  </si>
  <si>
    <t>Value $'000</t>
  </si>
  <si>
    <t>* - Other Livestock/Animal products not specified</t>
  </si>
  <si>
    <t xml:space="preserve">   </t>
  </si>
  <si>
    <t>Wholesale &amp; Retail Trade</t>
  </si>
  <si>
    <t>Transport and Storage</t>
  </si>
  <si>
    <r>
      <t xml:space="preserve">        2</t>
    </r>
    <r>
      <rPr>
        <vertAlign val="superscript"/>
        <sz val="12"/>
        <rFont val="Times New Roman"/>
        <family val="1"/>
      </rPr>
      <t>nd</t>
    </r>
    <r>
      <rPr>
        <sz val="12"/>
        <rFont val="Times New Roman"/>
        <family val="1"/>
      </rPr>
      <t xml:space="preserve"> Quarter</t>
    </r>
  </si>
  <si>
    <r>
      <t xml:space="preserve">        3</t>
    </r>
    <r>
      <rPr>
        <vertAlign val="superscript"/>
        <sz val="12"/>
        <rFont val="Times New Roman"/>
        <family val="1"/>
      </rPr>
      <t>rd</t>
    </r>
    <r>
      <rPr>
        <sz val="12"/>
        <rFont val="Times New Roman"/>
        <family val="1"/>
      </rPr>
      <t xml:space="preserve">  Quarter</t>
    </r>
  </si>
  <si>
    <r>
      <t xml:space="preserve">        4</t>
    </r>
    <r>
      <rPr>
        <vertAlign val="superscript"/>
        <sz val="12"/>
        <rFont val="Times New Roman"/>
        <family val="1"/>
      </rPr>
      <t>th</t>
    </r>
    <r>
      <rPr>
        <sz val="12"/>
        <rFont val="Times New Roman"/>
        <family val="1"/>
      </rPr>
      <t xml:space="preserve"> Quarter</t>
    </r>
  </si>
  <si>
    <t xml:space="preserve">    Montserrat </t>
  </si>
  <si>
    <t>Meats and Meat Preparations</t>
  </si>
  <si>
    <t xml:space="preserve">   Grenada</t>
  </si>
  <si>
    <t xml:space="preserve">   Guyana</t>
  </si>
  <si>
    <r>
      <t xml:space="preserve">         2</t>
    </r>
    <r>
      <rPr>
        <vertAlign val="superscript"/>
        <sz val="12"/>
        <rFont val="Times New Roman"/>
        <family val="1"/>
      </rPr>
      <t>nd</t>
    </r>
    <r>
      <rPr>
        <sz val="12"/>
        <rFont val="Times New Roman"/>
        <family val="1"/>
      </rPr>
      <t xml:space="preserve"> Quarter</t>
    </r>
  </si>
  <si>
    <r>
      <t xml:space="preserve">         3</t>
    </r>
    <r>
      <rPr>
        <vertAlign val="superscript"/>
        <sz val="12"/>
        <rFont val="Times New Roman"/>
        <family val="1"/>
      </rPr>
      <t>rd</t>
    </r>
    <r>
      <rPr>
        <sz val="12"/>
        <rFont val="Times New Roman"/>
        <family val="1"/>
      </rPr>
      <t xml:space="preserve">  Quarter</t>
    </r>
  </si>
  <si>
    <r>
      <t xml:space="preserve">         4</t>
    </r>
    <r>
      <rPr>
        <vertAlign val="superscript"/>
        <sz val="12"/>
        <rFont val="Times New Roman"/>
        <family val="1"/>
      </rPr>
      <t>th</t>
    </r>
    <r>
      <rPr>
        <sz val="12"/>
        <rFont val="Times New Roman"/>
        <family val="1"/>
      </rPr>
      <t xml:space="preserve"> Quarter</t>
    </r>
  </si>
</sst>
</file>

<file path=xl/styles.xml><?xml version="1.0" encoding="utf-8"?>
<styleSheet xmlns="http://schemas.openxmlformats.org/spreadsheetml/2006/main">
  <numFmts count="18">
    <numFmt numFmtId="41" formatCode="_(* #,##0_);_(* \(#,##0\);_(* &quot;-&quot;_);_(@_)"/>
    <numFmt numFmtId="43" formatCode="_(* #,##0.00_);_(* \(#,##0.00\);_(* &quot;-&quot;??_);_(@_)"/>
    <numFmt numFmtId="164" formatCode="0.0"/>
    <numFmt numFmtId="165" formatCode="#,##0.0"/>
    <numFmt numFmtId="166" formatCode="#,##0.000_);\(#,##0.000\)"/>
    <numFmt numFmtId="167" formatCode="\(0.0\);\(\-0.0\)"/>
    <numFmt numFmtId="168" formatCode="0.0_)"/>
    <numFmt numFmtId="169" formatCode="0;[Red]0"/>
    <numFmt numFmtId="170" formatCode="_(* #,##0_);_(* \(#,##0\);_(* &quot;-&quot;??_);_(@_)"/>
    <numFmt numFmtId="171" formatCode="0_)"/>
    <numFmt numFmtId="172" formatCode="#,##0.0_);\(#,##0.0\)"/>
    <numFmt numFmtId="173" formatCode="0_);\(0\)"/>
    <numFmt numFmtId="174" formatCode="0.0%"/>
    <numFmt numFmtId="175" formatCode="_(* #,##0.0_);_(* \(#,##0.0\);_(* &quot;-&quot;??_);_(@_)"/>
    <numFmt numFmtId="176" formatCode="_-* #,##0.00_-;\-* #,##0.00_-;_-* &quot;-&quot;??_-;_-@_-"/>
    <numFmt numFmtId="177" formatCode="0.00_)"/>
    <numFmt numFmtId="178" formatCode="0.0_);\(0.0\)"/>
    <numFmt numFmtId="179" formatCode="_(* #,##0.000_);_(* \(#,##0.000\);_(* &quot;-&quot;??_);_(@_)"/>
  </numFmts>
  <fonts count="137">
    <font>
      <sz val="12"/>
      <name val="SWIS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SWISS"/>
    </font>
    <font>
      <sz val="12"/>
      <name val="CG Times"/>
      <family val="1"/>
    </font>
    <font>
      <b/>
      <sz val="12"/>
      <name val="CG Times"/>
      <family val="1"/>
    </font>
    <font>
      <sz val="8"/>
      <name val="SWISS"/>
    </font>
    <font>
      <sz val="12"/>
      <name val="Times New Roman"/>
      <family val="1"/>
    </font>
    <font>
      <b/>
      <sz val="12"/>
      <name val="Times New Roman"/>
      <family val="1"/>
    </font>
    <font>
      <sz val="10"/>
      <name val="Arial"/>
      <family val="2"/>
    </font>
    <font>
      <sz val="11"/>
      <name val="SWISS"/>
    </font>
    <font>
      <b/>
      <sz val="14"/>
      <name val="Times New Roman"/>
      <family val="1"/>
    </font>
    <font>
      <b/>
      <i/>
      <sz val="10"/>
      <name val="Times New Roman"/>
      <family val="1"/>
    </font>
    <font>
      <sz val="12"/>
      <name val="Arial MT"/>
    </font>
    <font>
      <sz val="12"/>
      <color indexed="8"/>
      <name val="Times New Roman"/>
      <family val="1"/>
    </font>
    <font>
      <b/>
      <sz val="12"/>
      <color indexed="8"/>
      <name val="Times New Roman"/>
      <family val="1"/>
    </font>
    <font>
      <b/>
      <i/>
      <sz val="10"/>
      <name val="Arial"/>
      <family val="2"/>
    </font>
    <font>
      <b/>
      <sz val="10"/>
      <name val="Arial"/>
      <family val="2"/>
    </font>
    <font>
      <b/>
      <sz val="10"/>
      <name val="Times New Roman"/>
      <family val="1"/>
    </font>
    <font>
      <b/>
      <sz val="12"/>
      <name val="SWISS"/>
    </font>
    <font>
      <sz val="11"/>
      <name val="Times New Roman"/>
      <family val="1"/>
    </font>
    <font>
      <sz val="11"/>
      <name val="Arial"/>
      <family val="2"/>
    </font>
    <font>
      <i/>
      <sz val="11"/>
      <name val="Times New Roman"/>
      <family val="1"/>
    </font>
    <font>
      <sz val="14"/>
      <name val="Times New Roman"/>
      <family val="1"/>
    </font>
    <font>
      <b/>
      <sz val="11"/>
      <name val="Times New Roman"/>
      <family val="1"/>
    </font>
    <font>
      <sz val="10"/>
      <name val="Times New Roman"/>
      <family val="1"/>
    </font>
    <font>
      <b/>
      <sz val="14"/>
      <name val="Book Antiqua"/>
      <family val="1"/>
    </font>
    <font>
      <b/>
      <i/>
      <u val="double"/>
      <sz val="12"/>
      <name val="Times New Roman"/>
      <family val="1"/>
    </font>
    <font>
      <b/>
      <i/>
      <u/>
      <sz val="12"/>
      <name val="Times New Roman"/>
      <family val="1"/>
    </font>
    <font>
      <b/>
      <sz val="13"/>
      <name val="Times New Roman"/>
      <family val="1"/>
    </font>
    <font>
      <b/>
      <sz val="12"/>
      <name val="Arial"/>
      <family val="2"/>
    </font>
    <font>
      <b/>
      <i/>
      <sz val="9"/>
      <name val="Times New Roman"/>
      <family val="1"/>
    </font>
    <font>
      <b/>
      <i/>
      <sz val="11"/>
      <name val="Times New Roman"/>
      <family val="1"/>
    </font>
    <font>
      <u val="double"/>
      <sz val="12"/>
      <name val="Times New Roman"/>
      <family val="1"/>
    </font>
    <font>
      <u/>
      <sz val="12"/>
      <name val="Times New Roman"/>
      <family val="1"/>
    </font>
    <font>
      <b/>
      <sz val="10"/>
      <color indexed="8"/>
      <name val="Times New Roman"/>
      <family val="1"/>
    </font>
    <font>
      <b/>
      <sz val="16"/>
      <color indexed="10"/>
      <name val="SWISS"/>
    </font>
    <font>
      <b/>
      <sz val="14"/>
      <name val="Arial"/>
      <family val="2"/>
    </font>
    <font>
      <b/>
      <sz val="9"/>
      <name val="Times New Roman"/>
      <family val="1"/>
    </font>
    <font>
      <sz val="10"/>
      <name val="SWISS"/>
    </font>
    <font>
      <sz val="9"/>
      <name val="Times New Roman"/>
      <family val="1"/>
    </font>
    <font>
      <i/>
      <sz val="12"/>
      <name val="SWISS"/>
    </font>
    <font>
      <b/>
      <i/>
      <sz val="10"/>
      <name val="Arial MT"/>
    </font>
    <font>
      <sz val="8"/>
      <name val="Times New Roman"/>
      <family val="1"/>
    </font>
    <font>
      <sz val="14"/>
      <name val="SWISS"/>
    </font>
    <font>
      <sz val="11"/>
      <color theme="1"/>
      <name val="Calibri"/>
      <family val="2"/>
      <scheme val="minor"/>
    </font>
    <font>
      <b/>
      <sz val="11"/>
      <color theme="1"/>
      <name val="Calibri"/>
      <family val="2"/>
      <scheme val="minor"/>
    </font>
    <font>
      <b/>
      <i/>
      <sz val="9"/>
      <color theme="1"/>
      <name val="Times New Roman"/>
      <family val="1"/>
    </font>
    <font>
      <sz val="8"/>
      <color theme="1"/>
      <name val="Times New Roman"/>
      <family val="1"/>
    </font>
    <font>
      <b/>
      <i/>
      <sz val="8"/>
      <color theme="1"/>
      <name val="Times New Roman"/>
      <family val="1"/>
    </font>
    <font>
      <i/>
      <sz val="8"/>
      <color theme="1"/>
      <name val="Times New Roman"/>
      <family val="1"/>
    </font>
    <font>
      <sz val="12"/>
      <color rgb="FFFF0000"/>
      <name val="Times New Roman"/>
      <family val="1"/>
    </font>
    <font>
      <sz val="11"/>
      <name val="Calibri"/>
      <family val="2"/>
      <scheme val="minor"/>
    </font>
    <font>
      <b/>
      <sz val="11"/>
      <name val="Calibri"/>
      <family val="2"/>
      <scheme val="minor"/>
    </font>
    <font>
      <b/>
      <sz val="11"/>
      <color theme="1"/>
      <name val="Times New Roman"/>
      <family val="1"/>
    </font>
    <font>
      <i/>
      <sz val="12"/>
      <color rgb="FFFF0000"/>
      <name val="SWISS"/>
    </font>
    <font>
      <sz val="12"/>
      <color rgb="FFFF0000"/>
      <name val="SWISS"/>
    </font>
    <font>
      <sz val="11"/>
      <color theme="1"/>
      <name val="Times New Roman"/>
      <family val="1"/>
    </font>
    <font>
      <b/>
      <sz val="12"/>
      <color theme="1"/>
      <name val="SWISS"/>
    </font>
    <font>
      <b/>
      <i/>
      <sz val="11"/>
      <color theme="1"/>
      <name val="Times New Roman"/>
      <family val="1"/>
    </font>
    <font>
      <sz val="11"/>
      <color theme="1"/>
      <name val="Arial"/>
      <family val="2"/>
    </font>
    <font>
      <sz val="12"/>
      <color theme="1"/>
      <name val="Times New Roman"/>
      <family val="1"/>
    </font>
    <font>
      <b/>
      <sz val="8"/>
      <color theme="1"/>
      <name val="Times New Roman"/>
      <family val="1"/>
    </font>
    <font>
      <sz val="10"/>
      <color rgb="FFFF0000"/>
      <name val="Arial"/>
      <family val="2"/>
    </font>
    <font>
      <b/>
      <sz val="13"/>
      <color theme="1"/>
      <name val="Times New Roman"/>
      <family val="1"/>
    </font>
    <font>
      <b/>
      <sz val="14"/>
      <color theme="1"/>
      <name val="Calibri"/>
      <family val="2"/>
      <scheme val="minor"/>
    </font>
    <font>
      <i/>
      <sz val="10"/>
      <color rgb="FFFF0000"/>
      <name val="Times New Roman"/>
      <family val="1"/>
    </font>
    <font>
      <b/>
      <sz val="12"/>
      <color rgb="FFFF0000"/>
      <name val="Times New Roman"/>
      <family val="1"/>
    </font>
    <font>
      <b/>
      <sz val="13.5"/>
      <name val="Book Antiqua"/>
      <family val="1"/>
    </font>
    <font>
      <sz val="9"/>
      <color theme="1"/>
      <name val="Calibri"/>
      <family val="2"/>
      <scheme val="minor"/>
    </font>
    <font>
      <b/>
      <sz val="12"/>
      <color theme="1"/>
      <name val="Times New Roman"/>
      <family val="1"/>
    </font>
    <font>
      <b/>
      <sz val="10"/>
      <name val="SWISS"/>
    </font>
    <font>
      <sz val="20"/>
      <name val="Cooper Black"/>
      <family val="1"/>
    </font>
    <font>
      <b/>
      <sz val="11"/>
      <name val="Arial"/>
      <family val="2"/>
    </font>
    <font>
      <b/>
      <vertAlign val="superscript"/>
      <sz val="12"/>
      <name val="Times New Roman"/>
      <family val="1"/>
    </font>
    <font>
      <b/>
      <u/>
      <sz val="11"/>
      <name val="Arial"/>
      <family val="2"/>
    </font>
    <font>
      <b/>
      <i/>
      <sz val="10"/>
      <color rgb="FFFF0000"/>
      <name val="Arial"/>
      <family val="2"/>
    </font>
    <font>
      <vertAlign val="superscript"/>
      <sz val="11"/>
      <name val="Times New Roman"/>
      <family val="1"/>
    </font>
    <font>
      <vertAlign val="superscript"/>
      <sz val="12"/>
      <name val="Times New Roman"/>
      <family val="1"/>
    </font>
    <font>
      <b/>
      <sz val="16"/>
      <name val="Times New Roman"/>
      <family val="1"/>
    </font>
    <font>
      <sz val="11"/>
      <color indexed="8"/>
      <name val="Calibri"/>
      <family val="2"/>
    </font>
    <font>
      <b/>
      <sz val="12"/>
      <color rgb="FFFF0000"/>
      <name val="SWISS"/>
    </font>
    <font>
      <sz val="11"/>
      <color rgb="FFFF0000"/>
      <name val="Times New Roman"/>
      <family val="1"/>
    </font>
    <font>
      <b/>
      <i/>
      <sz val="10"/>
      <color theme="1"/>
      <name val="Times New Roman"/>
      <family val="1"/>
    </font>
    <font>
      <sz val="16"/>
      <name val="SWISS"/>
    </font>
    <font>
      <b/>
      <sz val="10"/>
      <color rgb="FFFF0000"/>
      <name val="Arial"/>
      <family val="2"/>
    </font>
    <font>
      <b/>
      <sz val="12"/>
      <color rgb="FF6A6A6A"/>
      <name val="Arial"/>
      <family val="2"/>
    </font>
    <font>
      <b/>
      <i/>
      <sz val="12"/>
      <name val="Arial MT"/>
    </font>
    <font>
      <b/>
      <sz val="11"/>
      <name val="Calibri"/>
      <family val="2"/>
    </font>
    <font>
      <b/>
      <sz val="11"/>
      <name val="SWISS"/>
    </font>
    <font>
      <b/>
      <sz val="9"/>
      <color rgb="FFFF0000"/>
      <name val="Times New Roman"/>
      <family val="1"/>
    </font>
    <font>
      <sz val="10"/>
      <color rgb="FFFF0000"/>
      <name val="Times New Roman"/>
      <family val="1"/>
    </font>
    <font>
      <b/>
      <sz val="12"/>
      <color rgb="FF0000FF"/>
      <name val="Times New Roman"/>
      <family val="1"/>
    </font>
    <font>
      <b/>
      <u/>
      <sz val="11"/>
      <name val="Times New Roman"/>
      <family val="1"/>
    </font>
    <font>
      <b/>
      <sz val="8"/>
      <name val="Times New Roman"/>
      <family val="1"/>
    </font>
    <font>
      <sz val="11"/>
      <color rgb="FF000000"/>
      <name val="Calibri"/>
      <family val="2"/>
    </font>
    <font>
      <sz val="11"/>
      <name val="Calibri"/>
      <family val="2"/>
    </font>
    <font>
      <sz val="9"/>
      <name val="SWISS"/>
    </font>
    <font>
      <i/>
      <sz val="10"/>
      <name val="Times New Roman"/>
      <family val="1"/>
    </font>
    <font>
      <b/>
      <sz val="16"/>
      <color theme="1"/>
      <name val="Calibri"/>
      <family val="2"/>
      <scheme val="minor"/>
    </font>
    <font>
      <b/>
      <sz val="12"/>
      <color theme="1"/>
      <name val="Calibri"/>
      <family val="2"/>
      <scheme val="minor"/>
    </font>
    <font>
      <b/>
      <i/>
      <sz val="9"/>
      <color theme="1"/>
      <name val="Calibri"/>
      <family val="2"/>
      <scheme val="minor"/>
    </font>
    <font>
      <b/>
      <i/>
      <sz val="9"/>
      <color rgb="FFFF0000"/>
      <name val="Calibri"/>
      <family val="2"/>
      <scheme val="minor"/>
    </font>
    <font>
      <b/>
      <sz val="18"/>
      <color theme="1"/>
      <name val="Calibri"/>
      <family val="2"/>
      <scheme val="minor"/>
    </font>
    <font>
      <i/>
      <sz val="12"/>
      <color theme="1"/>
      <name val="Times New Roman"/>
      <family val="1"/>
    </font>
    <font>
      <b/>
      <i/>
      <sz val="12"/>
      <color theme="1"/>
      <name val="Calibri"/>
      <family val="2"/>
      <scheme val="minor"/>
    </font>
    <font>
      <sz val="12"/>
      <color theme="1"/>
      <name val="Calibri"/>
      <family val="2"/>
      <scheme val="minor"/>
    </font>
    <font>
      <b/>
      <i/>
      <sz val="9"/>
      <color rgb="FFFF0000"/>
      <name val="Arial"/>
      <family val="2"/>
    </font>
    <font>
      <b/>
      <i/>
      <sz val="11"/>
      <color rgb="FFFF0000"/>
      <name val="SWISS"/>
    </font>
    <font>
      <b/>
      <i/>
      <sz val="11"/>
      <color rgb="FFFF0000"/>
      <name val="Calibri"/>
      <family val="2"/>
      <scheme val="minor"/>
    </font>
    <font>
      <b/>
      <i/>
      <sz val="10"/>
      <color rgb="FFFF0000"/>
      <name val="Times New Roman"/>
      <family val="1"/>
    </font>
    <font>
      <b/>
      <i/>
      <sz val="12"/>
      <name val="SWISS"/>
    </font>
    <font>
      <b/>
      <sz val="8"/>
      <color indexed="8"/>
      <name val="Times New Roman"/>
      <family val="1"/>
    </font>
    <font>
      <b/>
      <sz val="11"/>
      <color rgb="FFFF0000"/>
      <name val="Arial"/>
      <family val="2"/>
    </font>
    <font>
      <sz val="10"/>
      <name val="Arial"/>
      <family val="2"/>
    </font>
    <font>
      <b/>
      <sz val="12"/>
      <color theme="1"/>
      <name val="Arial"/>
      <family val="2"/>
    </font>
    <font>
      <b/>
      <i/>
      <sz val="12"/>
      <name val="Times New Roman"/>
      <family val="1"/>
    </font>
    <font>
      <i/>
      <sz val="10"/>
      <name val="SWISS"/>
    </font>
    <font>
      <sz val="11"/>
      <color indexed="8"/>
      <name val="Calibri"/>
      <family val="2"/>
      <scheme val="minor"/>
    </font>
    <font>
      <sz val="12"/>
      <color theme="9"/>
      <name val="SWISS"/>
    </font>
    <font>
      <b/>
      <i/>
      <sz val="14"/>
      <name val="Arial"/>
      <family val="2"/>
    </font>
    <font>
      <sz val="9"/>
      <color rgb="FFFF0000"/>
      <name val="Arial"/>
      <family val="2"/>
    </font>
    <font>
      <i/>
      <sz val="12"/>
      <name val="Times New Roman"/>
      <family val="1"/>
    </font>
    <font>
      <i/>
      <sz val="9"/>
      <name val="Times New Roman"/>
      <family val="1"/>
    </font>
    <font>
      <b/>
      <sz val="10"/>
      <color theme="1"/>
      <name val="Arial"/>
      <family val="2"/>
    </font>
    <font>
      <i/>
      <sz val="11"/>
      <color rgb="FFFF0000"/>
      <name val="Arial"/>
      <family val="2"/>
    </font>
    <font>
      <b/>
      <i/>
      <sz val="10"/>
      <color rgb="FF00B0F0"/>
      <name val="Times New Roman"/>
      <family val="1"/>
    </font>
    <font>
      <sz val="9"/>
      <color rgb="FFFF0000"/>
      <name val="Times New Roman"/>
      <family val="1"/>
    </font>
    <font>
      <b/>
      <u/>
      <sz val="14"/>
      <name val="Times New Roman"/>
      <family val="1"/>
    </font>
    <font>
      <b/>
      <sz val="14"/>
      <color rgb="FFFF0000"/>
      <name val="Times New Roman"/>
      <family val="1"/>
    </font>
    <font>
      <b/>
      <sz val="18"/>
      <name val="Times New Roman"/>
      <family val="1"/>
    </font>
    <font>
      <sz val="12"/>
      <name val="Arial"/>
      <family val="2"/>
    </font>
    <font>
      <sz val="11"/>
      <color rgb="FF00B0F0"/>
      <name val="Times New Roman"/>
      <family val="1"/>
    </font>
    <font>
      <b/>
      <i/>
      <sz val="8"/>
      <name val="SWISS"/>
    </font>
  </fonts>
  <fills count="2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gray0625">
        <fgColor indexed="8"/>
        <bgColor indexed="22"/>
      </patternFill>
    </fill>
    <fill>
      <patternFill patternType="solid">
        <fgColor theme="6" tint="0.39997558519241921"/>
        <bgColor indexed="64"/>
      </patternFill>
    </fill>
    <fill>
      <patternFill patternType="gray0625">
        <bgColor theme="6" tint="0.39997558519241921"/>
      </patternFill>
    </fill>
    <fill>
      <patternFill patternType="solid">
        <fgColor theme="0" tint="-0.249977111117893"/>
        <bgColor indexed="64"/>
      </patternFill>
    </fill>
    <fill>
      <patternFill patternType="solid">
        <fgColor rgb="FFD9D9D9"/>
        <bgColor indexed="64"/>
      </patternFill>
    </fill>
    <fill>
      <patternFill patternType="solid">
        <fgColor rgb="FF92D050"/>
        <bgColor indexed="64"/>
      </patternFill>
    </fill>
    <fill>
      <patternFill patternType="solid">
        <fgColor theme="0"/>
        <bgColor indexed="64"/>
      </patternFill>
    </fill>
    <fill>
      <patternFill patternType="solid">
        <fgColor rgb="FFC4D79B"/>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22"/>
        <bgColor indexed="8"/>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39997558519241921"/>
        <bgColor rgb="FF000000"/>
      </patternFill>
    </fill>
    <fill>
      <patternFill patternType="solid">
        <fgColor theme="0" tint="-0.249977111117893"/>
        <bgColor indexed="8"/>
      </patternFill>
    </fill>
  </fills>
  <borders count="205">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8"/>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top style="medium">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right style="medium">
        <color indexed="8"/>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64"/>
      </bottom>
      <diagonal/>
    </border>
    <border>
      <left/>
      <right style="thin">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style="thin">
        <color indexed="64"/>
      </bottom>
      <diagonal/>
    </border>
    <border>
      <left style="thin">
        <color indexed="8"/>
      </left>
      <right/>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right style="thin">
        <color indexed="64"/>
      </right>
      <top style="thin">
        <color indexed="64"/>
      </top>
      <bottom style="thin">
        <color indexed="8"/>
      </bottom>
      <diagonal/>
    </border>
    <border>
      <left style="thin">
        <color indexed="8"/>
      </left>
      <right style="thin">
        <color indexed="64"/>
      </right>
      <top/>
      <bottom style="thin">
        <color indexed="8"/>
      </bottom>
      <diagonal/>
    </border>
    <border>
      <left/>
      <right style="medium">
        <color indexed="8"/>
      </right>
      <top style="medium">
        <color indexed="8"/>
      </top>
      <bottom style="thin">
        <color indexed="8"/>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8"/>
      </bottom>
      <diagonal/>
    </border>
    <border>
      <left/>
      <right style="medium">
        <color indexed="8"/>
      </right>
      <top/>
      <bottom style="thin">
        <color indexed="8"/>
      </bottom>
      <diagonal/>
    </border>
    <border>
      <left style="thin">
        <color indexed="8"/>
      </left>
      <right style="thin">
        <color indexed="8"/>
      </right>
      <top style="thin">
        <color indexed="64"/>
      </top>
      <bottom style="thin">
        <color indexed="64"/>
      </bottom>
      <diagonal/>
    </border>
    <border>
      <left/>
      <right style="thin">
        <color indexed="8"/>
      </right>
      <top style="medium">
        <color indexed="8"/>
      </top>
      <bottom/>
      <diagonal/>
    </border>
    <border>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8"/>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8"/>
      </left>
      <right style="medium">
        <color indexed="8"/>
      </right>
      <top/>
      <bottom style="thin">
        <color indexed="8"/>
      </bottom>
      <diagonal/>
    </border>
    <border>
      <left/>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medium">
        <color indexed="8"/>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top style="thin">
        <color indexed="64"/>
      </top>
      <bottom style="thin">
        <color indexed="8"/>
      </bottom>
      <diagonal/>
    </border>
    <border>
      <left style="thin">
        <color theme="1"/>
      </left>
      <right style="thin">
        <color indexed="64"/>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style="thin">
        <color theme="1"/>
      </left>
      <right style="thin">
        <color indexed="8"/>
      </right>
      <top/>
      <bottom/>
      <diagonal/>
    </border>
    <border>
      <left style="medium">
        <color indexed="8"/>
      </left>
      <right style="thin">
        <color theme="1"/>
      </right>
      <top/>
      <bottom style="medium">
        <color indexed="8"/>
      </bottom>
      <diagonal/>
    </border>
    <border>
      <left style="thin">
        <color theme="1"/>
      </left>
      <right style="thin">
        <color indexed="8"/>
      </right>
      <top/>
      <bottom style="medium">
        <color indexed="8"/>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8"/>
      </left>
      <right style="thin">
        <color indexed="8"/>
      </right>
      <top style="medium">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medium">
        <color indexed="64"/>
      </top>
      <bottom/>
      <diagonal/>
    </border>
    <border>
      <left/>
      <right style="thin">
        <color indexed="64"/>
      </right>
      <top style="thin">
        <color theme="0" tint="-0.24994659260841701"/>
      </top>
      <bottom style="medium">
        <color indexed="64"/>
      </bottom>
      <diagonal/>
    </border>
    <border>
      <left/>
      <right style="medium">
        <color indexed="64"/>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8"/>
      </right>
      <top/>
      <bottom style="medium">
        <color indexed="8"/>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indexed="64"/>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thin">
        <color auto="1"/>
      </left>
      <right style="thin">
        <color auto="1"/>
      </right>
      <top/>
      <bottom/>
      <diagonal/>
    </border>
    <border>
      <left style="medium">
        <color indexed="8"/>
      </left>
      <right style="thin">
        <color indexed="8"/>
      </right>
      <top style="thin">
        <color indexed="8"/>
      </top>
      <bottom/>
      <diagonal/>
    </border>
    <border>
      <left style="thin">
        <color indexed="64"/>
      </left>
      <right/>
      <top/>
      <bottom/>
      <diagonal/>
    </border>
    <border>
      <left/>
      <right/>
      <top style="medium">
        <color indexed="64"/>
      </top>
      <bottom style="thin">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8"/>
      </bottom>
      <diagonal/>
    </border>
    <border>
      <left style="thin">
        <color indexed="8"/>
      </left>
      <right style="thin">
        <color indexed="64"/>
      </right>
      <top/>
      <bottom/>
      <diagonal/>
    </border>
    <border>
      <left/>
      <right style="thin">
        <color indexed="64"/>
      </right>
      <top/>
      <bottom style="medium">
        <color indexed="8"/>
      </bottom>
      <diagonal/>
    </border>
    <border>
      <left style="thin">
        <color indexed="8"/>
      </left>
      <right/>
      <top/>
      <bottom/>
      <diagonal/>
    </border>
    <border>
      <left style="thin">
        <color indexed="8"/>
      </left>
      <right style="thin">
        <color indexed="8"/>
      </right>
      <top/>
      <bottom/>
      <diagonal/>
    </border>
    <border>
      <left style="thin">
        <color indexed="8"/>
      </left>
      <right style="medium">
        <color indexed="8"/>
      </right>
      <top/>
      <bottom/>
      <diagonal/>
    </border>
    <border>
      <left/>
      <right style="thin">
        <color indexed="8"/>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top style="thick">
        <color indexed="64"/>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bottom style="medium">
        <color indexed="64"/>
      </bottom>
      <diagonal/>
    </border>
    <border>
      <left style="medium">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indexed="8"/>
      </left>
      <right style="thin">
        <color indexed="8"/>
      </right>
      <top style="medium">
        <color indexed="8"/>
      </top>
      <bottom style="medium">
        <color indexed="8"/>
      </bottom>
      <diagonal/>
    </border>
    <border>
      <left/>
      <right style="medium">
        <color indexed="8"/>
      </right>
      <top style="medium">
        <color indexed="64"/>
      </top>
      <bottom style="thin">
        <color indexed="8"/>
      </bottom>
      <diagonal/>
    </border>
    <border>
      <left style="thin">
        <color indexed="64"/>
      </left>
      <right style="thin">
        <color indexed="64"/>
      </right>
      <top/>
      <bottom style="medium">
        <color indexed="8"/>
      </bottom>
      <diagonal/>
    </border>
    <border>
      <left style="thin">
        <color indexed="8"/>
      </left>
      <right style="thin">
        <color indexed="8"/>
      </right>
      <top style="medium">
        <color indexed="64"/>
      </top>
      <bottom style="thin">
        <color indexed="64"/>
      </bottom>
      <diagonal/>
    </border>
    <border>
      <left/>
      <right style="thick">
        <color indexed="64"/>
      </right>
      <top style="thick">
        <color indexed="64"/>
      </top>
      <bottom/>
      <diagonal/>
    </border>
    <border>
      <left style="thin">
        <color auto="1"/>
      </left>
      <right style="thick">
        <color auto="1"/>
      </right>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auto="1"/>
      </left>
      <right style="medium">
        <color indexed="8"/>
      </right>
      <top/>
      <bottom/>
      <diagonal/>
    </border>
    <border>
      <left/>
      <right style="thin">
        <color auto="1"/>
      </right>
      <top/>
      <bottom/>
      <diagonal/>
    </border>
    <border>
      <left/>
      <right style="thin">
        <color indexed="64"/>
      </right>
      <top/>
      <bottom style="thin">
        <color theme="0" tint="-0.24994659260841701"/>
      </bottom>
      <diagonal/>
    </border>
    <border>
      <left/>
      <right style="thin">
        <color indexed="8"/>
      </right>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style="medium">
        <color indexed="8"/>
      </top>
      <bottom/>
      <diagonal/>
    </border>
    <border>
      <left style="thin">
        <color indexed="8"/>
      </left>
      <right/>
      <top style="medium">
        <color indexed="8"/>
      </top>
      <bottom/>
      <diagonal/>
    </border>
  </borders>
  <cellStyleXfs count="28">
    <xf numFmtId="0" fontId="0" fillId="0" borderId="0"/>
    <xf numFmtId="43" fontId="6" fillId="0" borderId="0" applyFont="0" applyFill="0" applyBorder="0" applyAlignment="0" applyProtection="0"/>
    <xf numFmtId="0" fontId="48" fillId="0" borderId="0"/>
    <xf numFmtId="0" fontId="12" fillId="0" borderId="0"/>
    <xf numFmtId="167" fontId="6" fillId="0" borderId="0"/>
    <xf numFmtId="9" fontId="6" fillId="0" borderId="0" applyFont="0" applyFill="0" applyBorder="0" applyAlignment="0" applyProtection="0"/>
    <xf numFmtId="0" fontId="6" fillId="0" borderId="0"/>
    <xf numFmtId="0" fontId="83" fillId="0" borderId="0"/>
    <xf numFmtId="0" fontId="5" fillId="0" borderId="0"/>
    <xf numFmtId="43" fontId="5" fillId="0" borderId="0" applyFont="0" applyFill="0" applyBorder="0" applyAlignment="0" applyProtection="0"/>
    <xf numFmtId="0" fontId="6" fillId="0" borderId="0"/>
    <xf numFmtId="43" fontId="12" fillId="0" borderId="0" applyFont="0" applyFill="0" applyBorder="0" applyAlignment="0" applyProtection="0"/>
    <xf numFmtId="176" fontId="12" fillId="0" borderId="0" applyFont="0" applyFill="0" applyBorder="0" applyAlignment="0" applyProtection="0"/>
    <xf numFmtId="0" fontId="12" fillId="0" borderId="0"/>
    <xf numFmtId="0" fontId="5" fillId="0" borderId="0"/>
    <xf numFmtId="177" fontId="6" fillId="0" borderId="0"/>
    <xf numFmtId="0" fontId="16" fillId="0" borderId="0"/>
    <xf numFmtId="9" fontId="12"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4"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165" fontId="16" fillId="0" borderId="0"/>
  </cellStyleXfs>
  <cellXfs count="1680">
    <xf numFmtId="0" fontId="6" fillId="0" borderId="0" xfId="0" applyNumberFormat="1" applyFont="1" applyAlignment="1" applyProtection="1">
      <protection locked="0"/>
    </xf>
    <xf numFmtId="0" fontId="12" fillId="0" borderId="0" xfId="3"/>
    <xf numFmtId="0" fontId="6" fillId="0" borderId="0" xfId="3" applyNumberFormat="1" applyFont="1" applyAlignment="1" applyProtection="1">
      <protection locked="0"/>
    </xf>
    <xf numFmtId="0" fontId="12" fillId="0" borderId="0" xfId="3" applyAlignment="1">
      <alignment horizontal="center"/>
    </xf>
    <xf numFmtId="0" fontId="11" fillId="0" borderId="0" xfId="3" applyFont="1" applyAlignment="1">
      <alignment horizontal="center"/>
    </xf>
    <xf numFmtId="0" fontId="7" fillId="6" borderId="5" xfId="3" applyNumberFormat="1" applyFont="1" applyFill="1" applyBorder="1" applyAlignment="1" applyProtection="1">
      <alignment horizontal="center"/>
      <protection locked="0"/>
    </xf>
    <xf numFmtId="0" fontId="7" fillId="6" borderId="6" xfId="3" applyNumberFormat="1" applyFont="1" applyFill="1" applyBorder="1" applyAlignment="1" applyProtection="1">
      <alignment horizontal="center"/>
      <protection locked="0"/>
    </xf>
    <xf numFmtId="0" fontId="8" fillId="6" borderId="7" xfId="3" applyNumberFormat="1" applyFont="1" applyFill="1" applyBorder="1" applyAlignment="1" applyProtection="1">
      <alignment horizontal="center"/>
      <protection locked="0"/>
    </xf>
    <xf numFmtId="0" fontId="7" fillId="6" borderId="7" xfId="3" applyNumberFormat="1" applyFont="1" applyFill="1" applyBorder="1" applyAlignment="1" applyProtection="1">
      <alignment horizontal="center"/>
      <protection locked="0"/>
    </xf>
    <xf numFmtId="0" fontId="7" fillId="6" borderId="8" xfId="3" applyNumberFormat="1" applyFont="1" applyFill="1" applyBorder="1" applyAlignment="1" applyProtection="1">
      <alignment horizontal="center"/>
      <protection locked="0"/>
    </xf>
    <xf numFmtId="0" fontId="11" fillId="7" borderId="9" xfId="3" applyNumberFormat="1" applyFont="1" applyFill="1" applyBorder="1" applyAlignment="1" applyProtection="1">
      <protection locked="0"/>
    </xf>
    <xf numFmtId="3" fontId="11" fillId="7" borderId="10" xfId="3" applyNumberFormat="1" applyFont="1" applyFill="1" applyBorder="1" applyAlignment="1" applyProtection="1">
      <protection locked="0"/>
    </xf>
    <xf numFmtId="164" fontId="11" fillId="7" borderId="10" xfId="3" applyNumberFormat="1" applyFont="1" applyFill="1" applyBorder="1" applyAlignment="1" applyProtection="1">
      <protection locked="0"/>
    </xf>
    <xf numFmtId="164" fontId="11" fillId="7" borderId="11" xfId="3" applyNumberFormat="1" applyFont="1" applyFill="1" applyBorder="1" applyAlignment="1" applyProtection="1">
      <protection locked="0"/>
    </xf>
    <xf numFmtId="0" fontId="0" fillId="0" borderId="0" xfId="0" applyAlignment="1"/>
    <xf numFmtId="0" fontId="0" fillId="0" borderId="0" xfId="0"/>
    <xf numFmtId="0" fontId="10" fillId="0" borderId="0" xfId="0" applyFont="1" applyProtection="1"/>
    <xf numFmtId="0" fontId="15" fillId="0" borderId="0" xfId="0" applyFont="1" applyProtection="1"/>
    <xf numFmtId="0" fontId="6" fillId="0" borderId="0" xfId="0" applyFont="1" applyProtection="1"/>
    <xf numFmtId="0" fontId="50" fillId="0" borderId="0" xfId="0" applyFont="1" applyAlignment="1">
      <alignment horizontal="center"/>
    </xf>
    <xf numFmtId="0" fontId="51" fillId="0" borderId="90" xfId="0" applyFont="1" applyBorder="1"/>
    <xf numFmtId="0" fontId="52" fillId="9" borderId="91" xfId="0" applyFont="1" applyFill="1" applyBorder="1"/>
    <xf numFmtId="0" fontId="53" fillId="0" borderId="92" xfId="0" applyFont="1" applyBorder="1" applyAlignment="1"/>
    <xf numFmtId="0" fontId="14" fillId="0" borderId="0" xfId="0" applyFont="1" applyProtection="1"/>
    <xf numFmtId="0" fontId="10" fillId="6" borderId="22" xfId="0" applyFont="1" applyFill="1" applyBorder="1" applyAlignment="1" applyProtection="1">
      <alignment horizontal="center"/>
    </xf>
    <xf numFmtId="0" fontId="10" fillId="6" borderId="12" xfId="0" applyFont="1" applyFill="1" applyBorder="1" applyAlignment="1" applyProtection="1">
      <alignment horizontal="center"/>
    </xf>
    <xf numFmtId="1" fontId="0" fillId="0" borderId="0" xfId="0" applyNumberFormat="1"/>
    <xf numFmtId="0" fontId="10" fillId="0" borderId="17" xfId="0" applyFont="1" applyBorder="1" applyProtection="1"/>
    <xf numFmtId="0" fontId="21" fillId="0" borderId="0" xfId="0" applyFont="1" applyProtection="1"/>
    <xf numFmtId="0" fontId="0" fillId="0" borderId="0" xfId="0" applyFont="1" applyProtection="1"/>
    <xf numFmtId="0" fontId="6" fillId="0" borderId="0" xfId="0" quotePrefix="1" applyFont="1" applyProtection="1"/>
    <xf numFmtId="0" fontId="0" fillId="0" borderId="0" xfId="0" quotePrefix="1" applyFont="1" applyProtection="1"/>
    <xf numFmtId="0" fontId="6" fillId="0" borderId="0" xfId="0" applyFont="1" applyBorder="1" applyProtection="1"/>
    <xf numFmtId="0" fontId="11" fillId="6" borderId="24" xfId="0" applyFont="1" applyFill="1" applyBorder="1" applyAlignment="1" applyProtection="1">
      <alignment horizontal="center" vertical="center"/>
    </xf>
    <xf numFmtId="0" fontId="10" fillId="0" borderId="25" xfId="0" quotePrefix="1" applyFont="1" applyBorder="1" applyProtection="1"/>
    <xf numFmtId="37" fontId="0" fillId="0" borderId="0" xfId="0" applyNumberFormat="1"/>
    <xf numFmtId="0" fontId="10" fillId="0" borderId="25" xfId="0" applyFont="1" applyBorder="1" applyProtection="1"/>
    <xf numFmtId="166" fontId="0" fillId="0" borderId="0" xfId="0" applyNumberFormat="1"/>
    <xf numFmtId="166" fontId="22" fillId="0" borderId="0" xfId="0" applyNumberFormat="1" applyFont="1"/>
    <xf numFmtId="0" fontId="0" fillId="0" borderId="0" xfId="0" applyFill="1"/>
    <xf numFmtId="0" fontId="24" fillId="0" borderId="0" xfId="0" applyFont="1"/>
    <xf numFmtId="0" fontId="55" fillId="0" borderId="27" xfId="0" applyFont="1" applyFill="1" applyBorder="1"/>
    <xf numFmtId="2" fontId="55" fillId="0" borderId="28" xfId="0" applyNumberFormat="1" applyFont="1" applyFill="1" applyBorder="1"/>
    <xf numFmtId="0" fontId="56" fillId="10" borderId="29" xfId="0" applyFont="1" applyFill="1" applyBorder="1" applyAlignment="1">
      <alignment horizontal="center" vertical="center"/>
    </xf>
    <xf numFmtId="0" fontId="49" fillId="0" borderId="0" xfId="0" applyFont="1"/>
    <xf numFmtId="0" fontId="57" fillId="6" borderId="3" xfId="0" applyFont="1" applyFill="1" applyBorder="1" applyAlignment="1">
      <alignment horizontal="center" vertical="center" wrapText="1"/>
    </xf>
    <xf numFmtId="0" fontId="0" fillId="0" borderId="0" xfId="0" applyFill="1" applyBorder="1"/>
    <xf numFmtId="0" fontId="0" fillId="0" borderId="0" xfId="0" applyBorder="1"/>
    <xf numFmtId="0" fontId="55" fillId="0" borderId="34" xfId="0" applyFont="1" applyBorder="1"/>
    <xf numFmtId="0" fontId="55" fillId="0" borderId="1" xfId="0" applyFont="1" applyBorder="1"/>
    <xf numFmtId="0" fontId="55" fillId="0" borderId="1" xfId="0" applyFont="1" applyBorder="1" applyAlignment="1">
      <alignment wrapText="1"/>
    </xf>
    <xf numFmtId="0" fontId="55" fillId="0" borderId="35" xfId="0" applyFont="1" applyBorder="1"/>
    <xf numFmtId="0" fontId="26" fillId="0" borderId="37" xfId="0" applyFont="1" applyBorder="1" applyProtection="1"/>
    <xf numFmtId="0" fontId="11" fillId="0" borderId="38" xfId="0" applyFont="1" applyBorder="1" applyProtection="1"/>
    <xf numFmtId="0" fontId="15" fillId="0" borderId="0" xfId="0" applyFont="1" applyProtection="1">
      <protection locked="0"/>
    </xf>
    <xf numFmtId="0" fontId="10" fillId="0" borderId="0" xfId="0" applyFont="1" applyBorder="1" applyProtection="1"/>
    <xf numFmtId="1" fontId="6" fillId="0" borderId="0" xfId="0" applyNumberFormat="1" applyFont="1" applyAlignment="1" applyProtection="1">
      <protection locked="0"/>
    </xf>
    <xf numFmtId="0" fontId="28" fillId="0" borderId="0" xfId="0" applyFont="1" applyProtection="1"/>
    <xf numFmtId="0" fontId="23" fillId="0" borderId="0" xfId="0" applyFont="1" applyProtection="1"/>
    <xf numFmtId="0" fontId="51" fillId="0" borderId="90" xfId="0" applyFont="1" applyFill="1" applyBorder="1"/>
    <xf numFmtId="0" fontId="6" fillId="0" borderId="0" xfId="0" applyNumberFormat="1" applyFont="1" applyFill="1" applyAlignment="1" applyProtection="1">
      <protection locked="0"/>
    </xf>
    <xf numFmtId="0" fontId="10" fillId="0" borderId="25" xfId="0" quotePrefix="1" applyFont="1" applyFill="1" applyBorder="1" applyProtection="1"/>
    <xf numFmtId="0" fontId="10" fillId="0" borderId="0" xfId="0" applyFont="1" applyAlignment="1"/>
    <xf numFmtId="0" fontId="0" fillId="0" borderId="0" xfId="0" applyNumberFormat="1" applyFont="1" applyAlignment="1" applyProtection="1">
      <protection locked="0"/>
    </xf>
    <xf numFmtId="0" fontId="30" fillId="0" borderId="17" xfId="0" applyFont="1" applyBorder="1" applyProtection="1"/>
    <xf numFmtId="0" fontId="31" fillId="0" borderId="17" xfId="0" applyFont="1" applyBorder="1" applyProtection="1"/>
    <xf numFmtId="0" fontId="10" fillId="0" borderId="38" xfId="0" applyFont="1" applyBorder="1" applyProtection="1"/>
    <xf numFmtId="2" fontId="0" fillId="0" borderId="0" xfId="0" applyNumberFormat="1"/>
    <xf numFmtId="167" fontId="15" fillId="0" borderId="0" xfId="4" applyFont="1" applyProtection="1"/>
    <xf numFmtId="0" fontId="23" fillId="6" borderId="42" xfId="0" applyFont="1" applyFill="1" applyBorder="1" applyAlignment="1" applyProtection="1">
      <alignment horizontal="center" vertical="center"/>
    </xf>
    <xf numFmtId="0" fontId="27" fillId="6" borderId="25" xfId="0" applyFont="1" applyFill="1" applyBorder="1" applyAlignment="1" applyProtection="1">
      <alignment horizontal="center" vertical="center"/>
    </xf>
    <xf numFmtId="0" fontId="27" fillId="6" borderId="43" xfId="0" applyFont="1" applyFill="1" applyBorder="1" applyAlignment="1" applyProtection="1">
      <alignment horizontal="center" vertical="center"/>
    </xf>
    <xf numFmtId="0" fontId="23" fillId="0" borderId="25" xfId="0" quotePrefix="1" applyFont="1" applyBorder="1" applyProtection="1"/>
    <xf numFmtId="0" fontId="23" fillId="0" borderId="25" xfId="0" quotePrefix="1" applyFont="1" applyFill="1" applyBorder="1" applyProtection="1"/>
    <xf numFmtId="37" fontId="23" fillId="0" borderId="4" xfId="0" applyNumberFormat="1" applyFont="1" applyFill="1" applyBorder="1" applyProtection="1"/>
    <xf numFmtId="0" fontId="23" fillId="0" borderId="25" xfId="0" applyFont="1" applyBorder="1" applyProtection="1"/>
    <xf numFmtId="0" fontId="27" fillId="0" borderId="44" xfId="0" applyFont="1" applyBorder="1" applyProtection="1"/>
    <xf numFmtId="37" fontId="27" fillId="0" borderId="45" xfId="0" applyNumberFormat="1" applyFont="1" applyFill="1" applyBorder="1" applyAlignment="1" applyProtection="1">
      <alignment horizontal="right"/>
    </xf>
    <xf numFmtId="37" fontId="23" fillId="0" borderId="0" xfId="0" applyNumberFormat="1" applyFont="1" applyProtection="1"/>
    <xf numFmtId="0" fontId="10" fillId="0" borderId="0" xfId="0" applyFont="1"/>
    <xf numFmtId="0" fontId="10" fillId="0" borderId="25" xfId="0" applyFont="1" applyBorder="1" applyAlignment="1" applyProtection="1">
      <alignment horizontal="left" indent="1"/>
    </xf>
    <xf numFmtId="0" fontId="15" fillId="0" borderId="0" xfId="0" quotePrefix="1" applyFont="1" applyProtection="1"/>
    <xf numFmtId="0" fontId="34" fillId="0" borderId="0" xfId="0" applyFont="1" applyProtection="1"/>
    <xf numFmtId="0" fontId="10" fillId="0" borderId="23" xfId="0" applyFont="1" applyBorder="1" applyAlignment="1" applyProtection="1">
      <alignment horizontal="center" vertical="center"/>
    </xf>
    <xf numFmtId="37" fontId="6" fillId="0" borderId="0" xfId="0" applyNumberFormat="1" applyFont="1" applyProtection="1"/>
    <xf numFmtId="0" fontId="58" fillId="0" borderId="0" xfId="0" applyFont="1"/>
    <xf numFmtId="1" fontId="0" fillId="0" borderId="0" xfId="0" applyNumberFormat="1" applyFont="1" applyProtection="1"/>
    <xf numFmtId="0" fontId="59" fillId="0" borderId="0" xfId="0" applyFont="1"/>
    <xf numFmtId="0" fontId="27" fillId="0" borderId="40" xfId="0" applyFont="1" applyBorder="1" applyAlignment="1" applyProtection="1">
      <alignment horizontal="center" vertical="center"/>
    </xf>
    <xf numFmtId="0" fontId="27" fillId="0" borderId="23" xfId="0" applyFont="1" applyBorder="1" applyAlignment="1" applyProtection="1">
      <alignment horizontal="center" vertical="center"/>
    </xf>
    <xf numFmtId="0" fontId="23" fillId="0" borderId="23" xfId="0" applyFont="1" applyBorder="1" applyAlignment="1" applyProtection="1">
      <alignment horizontal="center" vertical="center"/>
    </xf>
    <xf numFmtId="0" fontId="27" fillId="0" borderId="17" xfId="0" quotePrefix="1" applyFont="1" applyFill="1" applyBorder="1" applyProtection="1"/>
    <xf numFmtId="37" fontId="23" fillId="0" borderId="17" xfId="0" applyNumberFormat="1" applyFont="1" applyFill="1" applyBorder="1" applyProtection="1"/>
    <xf numFmtId="37" fontId="10" fillId="0" borderId="0" xfId="0" applyNumberFormat="1" applyFont="1" applyProtection="1"/>
    <xf numFmtId="1" fontId="10" fillId="0" borderId="0" xfId="0" applyNumberFormat="1" applyFont="1" applyProtection="1"/>
    <xf numFmtId="0" fontId="29" fillId="0" borderId="0" xfId="0" applyFont="1" applyBorder="1" applyProtection="1"/>
    <xf numFmtId="0" fontId="22" fillId="0" borderId="0" xfId="0" applyFont="1" applyBorder="1" applyAlignment="1" applyProtection="1">
      <alignment horizontal="centerContinuous"/>
    </xf>
    <xf numFmtId="0" fontId="6" fillId="0" borderId="0" xfId="0" applyFont="1" applyBorder="1" applyAlignment="1" applyProtection="1">
      <alignment horizontal="centerContinuous"/>
    </xf>
    <xf numFmtId="0" fontId="6" fillId="0" borderId="0" xfId="0" applyFont="1" applyBorder="1" applyAlignment="1" applyProtection="1">
      <alignment horizontal="center"/>
    </xf>
    <xf numFmtId="37" fontId="6" fillId="0" borderId="0" xfId="0" applyNumberFormat="1" applyFont="1" applyBorder="1" applyProtection="1"/>
    <xf numFmtId="0" fontId="10" fillId="0" borderId="0" xfId="0" applyFont="1" applyBorder="1" applyAlignment="1"/>
    <xf numFmtId="0" fontId="10" fillId="6" borderId="47" xfId="0" applyFont="1" applyFill="1" applyBorder="1" applyAlignment="1" applyProtection="1">
      <alignment horizontal="center"/>
    </xf>
    <xf numFmtId="0" fontId="10" fillId="6" borderId="17" xfId="0" applyFont="1" applyFill="1" applyBorder="1" applyAlignment="1" applyProtection="1">
      <alignment horizontal="center"/>
    </xf>
    <xf numFmtId="0" fontId="10" fillId="6" borderId="38" xfId="0" applyFont="1" applyFill="1" applyBorder="1" applyAlignment="1" applyProtection="1">
      <alignment horizontal="center"/>
    </xf>
    <xf numFmtId="171" fontId="10" fillId="0" borderId="0" xfId="0" applyNumberFormat="1" applyFont="1" applyFill="1" applyBorder="1" applyAlignment="1" applyProtection="1">
      <alignment horizontal="right"/>
    </xf>
    <xf numFmtId="171" fontId="10" fillId="0" borderId="0" xfId="0" quotePrefix="1" applyNumberFormat="1" applyFont="1" applyFill="1" applyBorder="1" applyAlignment="1" applyProtection="1">
      <alignment horizontal="right"/>
    </xf>
    <xf numFmtId="0" fontId="11" fillId="6" borderId="44" xfId="0" applyFont="1" applyFill="1" applyBorder="1" applyProtection="1"/>
    <xf numFmtId="0" fontId="0" fillId="11" borderId="0" xfId="0" applyFill="1"/>
    <xf numFmtId="0" fontId="10" fillId="0" borderId="0" xfId="0" applyFont="1" applyFill="1" applyBorder="1" applyProtection="1"/>
    <xf numFmtId="0" fontId="22" fillId="0" borderId="0" xfId="0" applyFont="1" applyAlignment="1" applyProtection="1">
      <alignment horizontal="center"/>
    </xf>
    <xf numFmtId="0" fontId="29" fillId="0" borderId="0" xfId="0" applyFont="1" applyProtection="1"/>
    <xf numFmtId="0" fontId="11" fillId="6" borderId="12" xfId="0" applyFont="1" applyFill="1" applyBorder="1" applyAlignment="1" applyProtection="1">
      <alignment horizontal="center"/>
    </xf>
    <xf numFmtId="37" fontId="10" fillId="0" borderId="0" xfId="0" applyNumberFormat="1" applyFont="1" applyBorder="1" applyProtection="1"/>
    <xf numFmtId="172" fontId="10" fillId="0" borderId="0" xfId="0" applyNumberFormat="1" applyFont="1" applyBorder="1" applyProtection="1"/>
    <xf numFmtId="172" fontId="6" fillId="0" borderId="0" xfId="0" applyNumberFormat="1" applyFont="1" applyBorder="1" applyProtection="1"/>
    <xf numFmtId="0" fontId="6" fillId="0" borderId="0" xfId="0" applyFont="1" applyBorder="1" applyAlignment="1" applyProtection="1">
      <alignment horizontal="left"/>
    </xf>
    <xf numFmtId="0" fontId="27" fillId="0" borderId="0" xfId="0" applyFont="1" applyBorder="1" applyAlignment="1" applyProtection="1">
      <alignment horizontal="centerContinuous"/>
    </xf>
    <xf numFmtId="0" fontId="23" fillId="0" borderId="24" xfId="0" applyFont="1" applyBorder="1" applyAlignment="1" applyProtection="1">
      <alignment horizontal="center" vertical="center"/>
    </xf>
    <xf numFmtId="0" fontId="23" fillId="0" borderId="0" xfId="0" applyFont="1" applyBorder="1" applyAlignment="1" applyProtection="1">
      <alignment horizontal="center"/>
    </xf>
    <xf numFmtId="37" fontId="23" fillId="0" borderId="0" xfId="0" applyNumberFormat="1" applyFont="1" applyBorder="1" applyProtection="1"/>
    <xf numFmtId="0" fontId="27" fillId="8" borderId="44" xfId="0" applyFont="1" applyFill="1" applyBorder="1" applyProtection="1"/>
    <xf numFmtId="37" fontId="27" fillId="8" borderId="49" xfId="0" applyNumberFormat="1" applyFont="1" applyFill="1" applyBorder="1" applyProtection="1"/>
    <xf numFmtId="37" fontId="27" fillId="0" borderId="0" xfId="0" applyNumberFormat="1" applyFont="1" applyBorder="1" applyProtection="1"/>
    <xf numFmtId="0" fontId="61" fillId="0" borderId="0" xfId="0" applyFont="1" applyProtection="1"/>
    <xf numFmtId="37" fontId="11" fillId="0" borderId="0" xfId="0" applyNumberFormat="1" applyFont="1" applyProtection="1"/>
    <xf numFmtId="0" fontId="10" fillId="0" borderId="0" xfId="0" quotePrefix="1" applyFont="1" applyBorder="1" applyAlignment="1" applyProtection="1">
      <alignment horizontal="left" indent="1"/>
    </xf>
    <xf numFmtId="0" fontId="10" fillId="0" borderId="0" xfId="0" applyFont="1" applyBorder="1" applyAlignment="1" applyProtection="1">
      <alignment horizontal="centerContinuous"/>
    </xf>
    <xf numFmtId="37" fontId="10" fillId="0" borderId="0" xfId="0" quotePrefix="1" applyNumberFormat="1" applyFont="1" applyBorder="1" applyAlignment="1" applyProtection="1">
      <alignment horizontal="right"/>
    </xf>
    <xf numFmtId="0" fontId="35" fillId="0" borderId="0" xfId="0" applyFont="1" applyBorder="1" applyProtection="1"/>
    <xf numFmtId="0" fontId="36" fillId="0" borderId="25" xfId="0" applyFont="1" applyBorder="1" applyProtection="1"/>
    <xf numFmtId="0" fontId="37" fillId="0" borderId="25" xfId="0" applyFont="1" applyBorder="1" applyProtection="1"/>
    <xf numFmtId="0" fontId="11" fillId="0" borderId="25" xfId="0" applyFont="1" applyBorder="1" applyProtection="1"/>
    <xf numFmtId="0" fontId="11" fillId="2" borderId="44" xfId="0" applyFont="1" applyFill="1" applyBorder="1" applyProtection="1"/>
    <xf numFmtId="0" fontId="11" fillId="0" borderId="0" xfId="0" applyFont="1" applyProtection="1"/>
    <xf numFmtId="0" fontId="11" fillId="6" borderId="40" xfId="0" applyFont="1" applyFill="1" applyBorder="1" applyAlignment="1" applyProtection="1">
      <alignment horizontal="center" vertical="center"/>
    </xf>
    <xf numFmtId="1" fontId="10" fillId="0" borderId="17" xfId="0" applyNumberFormat="1" applyFont="1" applyBorder="1" applyAlignment="1" applyProtection="1">
      <alignment horizontal="right"/>
    </xf>
    <xf numFmtId="37" fontId="11" fillId="6" borderId="45" xfId="0" applyNumberFormat="1" applyFont="1" applyFill="1" applyBorder="1" applyAlignment="1" applyProtection="1">
      <alignment horizontal="right"/>
    </xf>
    <xf numFmtId="1" fontId="6" fillId="0" borderId="0" xfId="0" applyNumberFormat="1" applyFont="1" applyProtection="1"/>
    <xf numFmtId="173" fontId="0" fillId="0" borderId="0" xfId="0" applyNumberFormat="1"/>
    <xf numFmtId="0" fontId="0" fillId="0" borderId="0" xfId="0" quotePrefix="1" applyAlignment="1">
      <alignment horizontal="center"/>
    </xf>
    <xf numFmtId="2" fontId="6" fillId="0" borderId="0" xfId="0" applyNumberFormat="1" applyFont="1" applyProtection="1"/>
    <xf numFmtId="10" fontId="0" fillId="0" borderId="0" xfId="0" applyNumberFormat="1"/>
    <xf numFmtId="0" fontId="16" fillId="0" borderId="0" xfId="0" applyFont="1" applyProtection="1"/>
    <xf numFmtId="0" fontId="16" fillId="0" borderId="0" xfId="0" applyFont="1" applyBorder="1" applyProtection="1"/>
    <xf numFmtId="0" fontId="15" fillId="0" borderId="0" xfId="0" applyFont="1" applyBorder="1" applyProtection="1"/>
    <xf numFmtId="0" fontId="21" fillId="0" borderId="0" xfId="0" quotePrefix="1" applyFont="1" applyProtection="1"/>
    <xf numFmtId="0" fontId="10" fillId="0" borderId="25" xfId="0" applyFont="1" applyBorder="1" applyAlignment="1" applyProtection="1"/>
    <xf numFmtId="0" fontId="10" fillId="0" borderId="25" xfId="0" applyFont="1" applyFill="1" applyBorder="1" applyAlignment="1" applyProtection="1"/>
    <xf numFmtId="0" fontId="10" fillId="0" borderId="17" xfId="0" applyFont="1" applyFill="1" applyBorder="1" applyProtection="1"/>
    <xf numFmtId="0" fontId="0" fillId="0" borderId="0" xfId="0" applyFont="1"/>
    <xf numFmtId="0" fontId="10" fillId="0" borderId="25" xfId="0" applyFont="1" applyFill="1" applyBorder="1" applyProtection="1"/>
    <xf numFmtId="0" fontId="21" fillId="0" borderId="0" xfId="0" applyFont="1" applyFill="1" applyBorder="1" applyProtection="1"/>
    <xf numFmtId="0" fontId="10" fillId="0" borderId="0" xfId="0" applyFont="1" applyFill="1"/>
    <xf numFmtId="0" fontId="38" fillId="0" borderId="0" xfId="0" applyFont="1" applyBorder="1" applyProtection="1"/>
    <xf numFmtId="0" fontId="17" fillId="0" borderId="0" xfId="0" applyFont="1" applyProtection="1"/>
    <xf numFmtId="0" fontId="10" fillId="0" borderId="0" xfId="0" applyNumberFormat="1" applyFont="1" applyAlignment="1" applyProtection="1">
      <protection locked="0"/>
    </xf>
    <xf numFmtId="0" fontId="10" fillId="0" borderId="53" xfId="0" applyFont="1" applyBorder="1" applyAlignment="1">
      <alignment horizontal="center" vertical="center"/>
    </xf>
    <xf numFmtId="0" fontId="11" fillId="0" borderId="38" xfId="0" applyFont="1" applyBorder="1" applyAlignment="1">
      <alignment vertical="center"/>
    </xf>
    <xf numFmtId="0" fontId="10" fillId="0" borderId="16" xfId="0" applyFont="1" applyBorder="1" applyAlignment="1"/>
    <xf numFmtId="0" fontId="10" fillId="0" borderId="13" xfId="0" applyFont="1" applyBorder="1" applyAlignment="1"/>
    <xf numFmtId="0" fontId="27" fillId="8" borderId="38" xfId="0" applyFont="1" applyFill="1" applyBorder="1" applyAlignment="1"/>
    <xf numFmtId="0" fontId="23" fillId="0" borderId="39" xfId="0" applyFont="1" applyBorder="1" applyAlignment="1"/>
    <xf numFmtId="0" fontId="23" fillId="0" borderId="0" xfId="0" applyFont="1" applyAlignment="1"/>
    <xf numFmtId="0" fontId="13" fillId="0" borderId="0" xfId="0" applyFont="1" applyAlignment="1"/>
    <xf numFmtId="0" fontId="6" fillId="0" borderId="0" xfId="0" applyFont="1" applyAlignment="1"/>
    <xf numFmtId="0" fontId="11" fillId="0" borderId="37" xfId="0" applyFont="1" applyBorder="1" applyAlignment="1">
      <alignment horizontal="center" vertical="center"/>
    </xf>
    <xf numFmtId="0" fontId="11" fillId="0" borderId="53" xfId="0" applyFont="1" applyBorder="1" applyAlignment="1">
      <alignment horizontal="center" vertical="center"/>
    </xf>
    <xf numFmtId="0" fontId="11" fillId="0" borderId="58" xfId="0" applyFont="1" applyBorder="1" applyAlignment="1">
      <alignment horizontal="center" vertical="center"/>
    </xf>
    <xf numFmtId="0" fontId="11" fillId="2" borderId="53" xfId="0" applyFont="1" applyFill="1" applyBorder="1" applyAlignment="1"/>
    <xf numFmtId="3" fontId="11" fillId="2" borderId="53" xfId="0" applyNumberFormat="1" applyFont="1" applyFill="1" applyBorder="1" applyAlignment="1"/>
    <xf numFmtId="0" fontId="23" fillId="0" borderId="0" xfId="0" applyFont="1" applyBorder="1" applyAlignment="1"/>
    <xf numFmtId="0" fontId="39" fillId="0" borderId="0" xfId="0" applyNumberFormat="1" applyFont="1" applyAlignment="1" applyProtection="1">
      <protection locked="0"/>
    </xf>
    <xf numFmtId="0" fontId="10" fillId="0" borderId="0" xfId="0" quotePrefix="1" applyFont="1" applyFill="1" applyAlignment="1">
      <alignment horizontal="right"/>
    </xf>
    <xf numFmtId="0" fontId="10" fillId="0" borderId="0" xfId="0" applyNumberFormat="1" applyFont="1" applyFill="1" applyAlignment="1" applyProtection="1">
      <protection locked="0"/>
    </xf>
    <xf numFmtId="0" fontId="10" fillId="0" borderId="0" xfId="0" quotePrefix="1" applyFont="1" applyAlignment="1">
      <alignment horizontal="right"/>
    </xf>
    <xf numFmtId="0" fontId="0" fillId="0" borderId="0" xfId="0" applyAlignment="1" applyProtection="1">
      <alignment horizontal="left"/>
      <protection locked="0"/>
    </xf>
    <xf numFmtId="0" fontId="0" fillId="0" borderId="0" xfId="0" applyProtection="1">
      <protection locked="0"/>
    </xf>
    <xf numFmtId="0" fontId="40" fillId="0" borderId="0" xfId="0" applyFont="1" applyAlignment="1" applyProtection="1">
      <alignment horizontal="center"/>
      <protection locked="0"/>
    </xf>
    <xf numFmtId="0" fontId="0" fillId="0" borderId="0" xfId="0" applyAlignment="1">
      <alignment horizontal="center"/>
    </xf>
    <xf numFmtId="0" fontId="11" fillId="6" borderId="22" xfId="0" applyFont="1" applyFill="1" applyBorder="1" applyProtection="1"/>
    <xf numFmtId="168" fontId="6" fillId="0" borderId="0" xfId="0" applyNumberFormat="1" applyFont="1" applyProtection="1"/>
    <xf numFmtId="0" fontId="6" fillId="0" borderId="0" xfId="0" applyFont="1" applyAlignment="1" applyProtection="1">
      <alignment horizontal="center"/>
    </xf>
    <xf numFmtId="167" fontId="11" fillId="6" borderId="38" xfId="4" quotePrefix="1" applyFont="1" applyFill="1" applyBorder="1" applyAlignment="1" applyProtection="1">
      <alignment vertical="center"/>
    </xf>
    <xf numFmtId="0" fontId="21" fillId="0" borderId="0" xfId="0" applyFont="1" applyAlignment="1" applyProtection="1">
      <alignment vertical="center"/>
    </xf>
    <xf numFmtId="0" fontId="21" fillId="0" borderId="0" xfId="0" applyFont="1" applyBorder="1" applyProtection="1"/>
    <xf numFmtId="0" fontId="27" fillId="0" borderId="0" xfId="0" applyFont="1"/>
    <xf numFmtId="0" fontId="11" fillId="6" borderId="44" xfId="0" applyFont="1" applyFill="1" applyBorder="1" applyAlignment="1" applyProtection="1">
      <alignment horizontal="left"/>
    </xf>
    <xf numFmtId="0" fontId="21" fillId="0" borderId="21" xfId="0" applyFont="1" applyBorder="1" applyAlignment="1" applyProtection="1"/>
    <xf numFmtId="0" fontId="6" fillId="0" borderId="0" xfId="0" applyFont="1" applyFill="1" applyProtection="1"/>
    <xf numFmtId="0" fontId="11" fillId="0" borderId="40" xfId="0" applyFont="1" applyFill="1" applyBorder="1" applyAlignment="1" applyProtection="1">
      <alignment horizontal="center" vertical="center"/>
    </xf>
    <xf numFmtId="0" fontId="35" fillId="0" borderId="0" xfId="0" applyFont="1" applyFill="1" applyProtection="1"/>
    <xf numFmtId="37" fontId="6" fillId="0" borderId="0" xfId="0" applyNumberFormat="1" applyFont="1" applyFill="1" applyProtection="1"/>
    <xf numFmtId="170" fontId="27" fillId="0" borderId="17" xfId="1" applyNumberFormat="1" applyFont="1" applyFill="1" applyBorder="1" applyProtection="1"/>
    <xf numFmtId="170" fontId="23" fillId="0" borderId="17" xfId="1" applyNumberFormat="1" applyFont="1" applyFill="1" applyBorder="1" applyProtection="1"/>
    <xf numFmtId="0" fontId="6" fillId="0" borderId="0" xfId="0" applyFont="1" applyAlignment="1" applyProtection="1">
      <alignment wrapText="1"/>
    </xf>
    <xf numFmtId="0" fontId="15" fillId="0" borderId="0" xfId="0" applyFont="1" applyAlignment="1" applyProtection="1"/>
    <xf numFmtId="164" fontId="10" fillId="0" borderId="0" xfId="0" applyNumberFormat="1" applyFont="1" applyProtection="1"/>
    <xf numFmtId="0" fontId="42" fillId="0" borderId="0" xfId="0" applyFont="1" applyProtection="1"/>
    <xf numFmtId="0" fontId="11" fillId="6" borderId="67" xfId="0"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40" xfId="0" applyFont="1" applyFill="1" applyBorder="1" applyAlignment="1" applyProtection="1">
      <alignment horizontal="left" indent="1"/>
    </xf>
    <xf numFmtId="0" fontId="10" fillId="0" borderId="40" xfId="0" applyFont="1" applyFill="1" applyBorder="1" applyAlignment="1" applyProtection="1">
      <alignment horizontal="left" wrapText="1" indent="1"/>
    </xf>
    <xf numFmtId="0" fontId="10" fillId="0" borderId="40" xfId="0" applyFont="1" applyFill="1" applyBorder="1" applyAlignment="1" applyProtection="1">
      <alignment horizontal="center" wrapText="1"/>
    </xf>
    <xf numFmtId="0" fontId="10" fillId="0" borderId="40" xfId="0" applyFont="1" applyFill="1" applyBorder="1" applyProtection="1"/>
    <xf numFmtId="43" fontId="10" fillId="0" borderId="48" xfId="1" applyFont="1" applyFill="1" applyBorder="1" applyProtection="1"/>
    <xf numFmtId="43" fontId="10" fillId="0" borderId="48" xfId="1" quotePrefix="1" applyFont="1" applyFill="1" applyBorder="1" applyProtection="1"/>
    <xf numFmtId="170" fontId="10" fillId="0" borderId="17" xfId="1" applyNumberFormat="1" applyFont="1" applyBorder="1" applyAlignment="1" applyProtection="1">
      <alignment horizontal="right"/>
    </xf>
    <xf numFmtId="170" fontId="10" fillId="0" borderId="17" xfId="1" applyNumberFormat="1" applyFont="1" applyBorder="1" applyProtection="1"/>
    <xf numFmtId="170" fontId="10" fillId="0" borderId="17" xfId="1" quotePrefix="1" applyNumberFormat="1" applyFont="1" applyBorder="1" applyAlignment="1" applyProtection="1">
      <alignment horizontal="center"/>
    </xf>
    <xf numFmtId="170" fontId="10" fillId="0" borderId="18" xfId="1" applyNumberFormat="1" applyFont="1" applyBorder="1" applyProtection="1"/>
    <xf numFmtId="170" fontId="11" fillId="6" borderId="45" xfId="1" applyNumberFormat="1" applyFont="1" applyFill="1" applyBorder="1" applyAlignment="1" applyProtection="1">
      <alignment horizontal="right"/>
    </xf>
    <xf numFmtId="170" fontId="11" fillId="6" borderId="45" xfId="1" applyNumberFormat="1" applyFont="1" applyFill="1" applyBorder="1" applyAlignment="1" applyProtection="1">
      <alignment horizontal="center"/>
    </xf>
    <xf numFmtId="170" fontId="11" fillId="6" borderId="49" xfId="1" applyNumberFormat="1" applyFont="1" applyFill="1" applyBorder="1" applyAlignment="1" applyProtection="1">
      <alignment horizontal="right"/>
    </xf>
    <xf numFmtId="170" fontId="11" fillId="6" borderId="20" xfId="1" applyNumberFormat="1" applyFont="1" applyFill="1" applyBorder="1" applyAlignment="1" applyProtection="1">
      <alignment horizontal="right"/>
    </xf>
    <xf numFmtId="0" fontId="11" fillId="6" borderId="94" xfId="0" applyFont="1" applyFill="1" applyBorder="1"/>
    <xf numFmtId="0" fontId="11" fillId="6" borderId="69" xfId="0" applyFont="1" applyFill="1" applyBorder="1" applyAlignment="1" applyProtection="1">
      <alignment horizontal="center"/>
    </xf>
    <xf numFmtId="0" fontId="11" fillId="6" borderId="70" xfId="0" applyFont="1" applyFill="1" applyBorder="1" applyAlignment="1" applyProtection="1">
      <alignment horizontal="center"/>
    </xf>
    <xf numFmtId="0" fontId="11" fillId="6" borderId="67" xfId="0" applyFont="1" applyFill="1" applyBorder="1" applyAlignment="1" applyProtection="1">
      <alignment horizontal="center"/>
    </xf>
    <xf numFmtId="37" fontId="10" fillId="0" borderId="26" xfId="0" applyNumberFormat="1" applyFont="1" applyBorder="1" applyProtection="1"/>
    <xf numFmtId="37" fontId="23" fillId="0" borderId="26" xfId="0" applyNumberFormat="1" applyFont="1" applyFill="1" applyBorder="1" applyProtection="1"/>
    <xf numFmtId="0" fontId="27" fillId="2" borderId="44" xfId="0" applyFont="1" applyFill="1" applyBorder="1" applyAlignment="1" applyProtection="1">
      <alignment horizontal="left"/>
    </xf>
    <xf numFmtId="37" fontId="27" fillId="2" borderId="45" xfId="0" applyNumberFormat="1" applyFont="1" applyFill="1" applyBorder="1" applyProtection="1"/>
    <xf numFmtId="0" fontId="10" fillId="0" borderId="25" xfId="0" applyFont="1" applyBorder="1" applyAlignment="1" applyProtection="1">
      <alignment horizontal="left"/>
    </xf>
    <xf numFmtId="0" fontId="11" fillId="0" borderId="25" xfId="0" applyFont="1" applyBorder="1" applyAlignment="1" applyProtection="1">
      <alignment horizontal="left"/>
    </xf>
    <xf numFmtId="0" fontId="11" fillId="0" borderId="25" xfId="0" applyFont="1" applyBorder="1" applyAlignment="1" applyProtection="1">
      <alignment horizontal="center" wrapText="1"/>
    </xf>
    <xf numFmtId="0" fontId="11" fillId="0" borderId="25" xfId="0" applyFont="1" applyBorder="1" applyAlignment="1" applyProtection="1">
      <alignment horizontal="center" vertical="center" wrapText="1"/>
    </xf>
    <xf numFmtId="0" fontId="11" fillId="0" borderId="25" xfId="0" applyFont="1" applyBorder="1" applyAlignment="1" applyProtection="1">
      <alignment vertical="center"/>
    </xf>
    <xf numFmtId="170" fontId="10" fillId="0" borderId="17" xfId="1" applyNumberFormat="1" applyFont="1" applyFill="1" applyBorder="1" applyProtection="1"/>
    <xf numFmtId="170" fontId="10" fillId="0" borderId="17" xfId="1" applyNumberFormat="1" applyFont="1" applyFill="1" applyBorder="1" applyAlignment="1" applyProtection="1">
      <alignment horizontal="center" vertical="center"/>
    </xf>
    <xf numFmtId="170" fontId="11" fillId="0" borderId="17" xfId="1" applyNumberFormat="1" applyFont="1" applyFill="1" applyBorder="1" applyProtection="1"/>
    <xf numFmtId="0" fontId="11" fillId="8" borderId="44" xfId="0" applyFont="1" applyFill="1" applyBorder="1" applyProtection="1"/>
    <xf numFmtId="43" fontId="11" fillId="8" borderId="45" xfId="1" applyFont="1" applyFill="1" applyBorder="1" applyProtection="1"/>
    <xf numFmtId="43" fontId="11" fillId="8" borderId="20" xfId="1" applyFont="1" applyFill="1" applyBorder="1" applyProtection="1"/>
    <xf numFmtId="0" fontId="55" fillId="0" borderId="72" xfId="0" applyFont="1" applyFill="1" applyBorder="1"/>
    <xf numFmtId="2" fontId="55" fillId="0" borderId="63" xfId="0" applyNumberFormat="1" applyFont="1" applyFill="1" applyBorder="1"/>
    <xf numFmtId="0" fontId="0" fillId="0" borderId="0" xfId="0" applyFont="1" applyAlignment="1"/>
    <xf numFmtId="0" fontId="6" fillId="0" borderId="0" xfId="0" applyNumberFormat="1" applyFont="1" applyBorder="1" applyAlignment="1" applyProtection="1">
      <protection locked="0"/>
    </xf>
    <xf numFmtId="43" fontId="65" fillId="9" borderId="64" xfId="1" applyFont="1" applyFill="1" applyBorder="1" applyAlignment="1"/>
    <xf numFmtId="0" fontId="6" fillId="0" borderId="0" xfId="0" applyNumberFormat="1" applyFont="1" applyFill="1" applyBorder="1" applyProtection="1"/>
    <xf numFmtId="0" fontId="41" fillId="0" borderId="0" xfId="0" applyNumberFormat="1" applyFont="1" applyFill="1" applyBorder="1" applyProtection="1"/>
    <xf numFmtId="0" fontId="10" fillId="0" borderId="0" xfId="0" applyNumberFormat="1" applyFont="1" applyFill="1" applyBorder="1" applyProtection="1"/>
    <xf numFmtId="0" fontId="44" fillId="0" borderId="0" xfId="0" applyNumberFormat="1" applyFont="1" applyBorder="1" applyAlignment="1" applyProtection="1">
      <alignment horizontal="left"/>
      <protection locked="0"/>
    </xf>
    <xf numFmtId="0" fontId="10" fillId="0" borderId="0" xfId="0" applyNumberFormat="1" applyFont="1" applyBorder="1" applyAlignment="1" applyProtection="1">
      <protection locked="0"/>
    </xf>
    <xf numFmtId="0" fontId="10" fillId="0" borderId="0" xfId="0" applyFont="1" applyAlignment="1">
      <alignment vertical="center"/>
    </xf>
    <xf numFmtId="0" fontId="43" fillId="0" borderId="0" xfId="0" applyNumberFormat="1" applyFont="1" applyFill="1" applyBorder="1" applyProtection="1"/>
    <xf numFmtId="0" fontId="45" fillId="0" borderId="0" xfId="0" applyFont="1" applyProtection="1"/>
    <xf numFmtId="43" fontId="46" fillId="0" borderId="35" xfId="1" applyFont="1" applyFill="1" applyBorder="1"/>
    <xf numFmtId="43" fontId="46" fillId="0" borderId="62" xfId="1" applyFont="1" applyFill="1" applyBorder="1"/>
    <xf numFmtId="0" fontId="6" fillId="0" borderId="0" xfId="0" applyNumberFormat="1" applyFont="1" applyAlignment="1" applyProtection="1">
      <protection locked="0"/>
    </xf>
    <xf numFmtId="0" fontId="40" fillId="0" borderId="0" xfId="0" applyFont="1" applyAlignment="1" applyProtection="1">
      <alignment horizontal="center" vertical="center"/>
      <protection locked="0"/>
    </xf>
    <xf numFmtId="0" fontId="64" fillId="0" borderId="0" xfId="0" applyFont="1"/>
    <xf numFmtId="0" fontId="56" fillId="10" borderId="30" xfId="0" applyFont="1" applyFill="1" applyBorder="1" applyAlignment="1">
      <alignment horizontal="center" vertical="center"/>
    </xf>
    <xf numFmtId="0" fontId="57" fillId="6" borderId="7" xfId="0" applyFont="1" applyFill="1" applyBorder="1" applyAlignment="1">
      <alignment horizontal="center" vertical="center"/>
    </xf>
    <xf numFmtId="0" fontId="49" fillId="6" borderId="9" xfId="0" applyFont="1" applyFill="1" applyBorder="1"/>
    <xf numFmtId="37" fontId="27" fillId="0" borderId="20" xfId="0" applyNumberFormat="1" applyFont="1" applyFill="1" applyBorder="1" applyAlignment="1" applyProtection="1">
      <alignment horizontal="right"/>
    </xf>
    <xf numFmtId="0" fontId="20" fillId="0" borderId="30" xfId="0" applyFont="1" applyBorder="1" applyAlignment="1" applyProtection="1">
      <alignment horizontal="center" vertical="center"/>
      <protection locked="0"/>
    </xf>
    <xf numFmtId="0" fontId="20" fillId="0" borderId="105" xfId="0" applyFont="1" applyBorder="1" applyAlignment="1" applyProtection="1">
      <alignment horizontal="center" vertical="center"/>
      <protection locked="0"/>
    </xf>
    <xf numFmtId="168" fontId="10" fillId="0" borderId="0" xfId="0" applyNumberFormat="1" applyFont="1" applyFill="1" applyBorder="1" applyAlignment="1" applyProtection="1">
      <alignment horizontal="center"/>
    </xf>
    <xf numFmtId="2" fontId="6" fillId="0" borderId="0" xfId="0" applyNumberFormat="1" applyFont="1" applyAlignment="1" applyProtection="1">
      <protection locked="0"/>
    </xf>
    <xf numFmtId="0" fontId="6" fillId="0" borderId="0" xfId="0" applyNumberFormat="1" applyFont="1" applyAlignment="1" applyProtection="1">
      <protection locked="0"/>
    </xf>
    <xf numFmtId="168" fontId="11" fillId="6" borderId="12" xfId="0" applyNumberFormat="1" applyFont="1" applyFill="1" applyBorder="1" applyAlignment="1" applyProtection="1">
      <alignment horizontal="center" vertical="center"/>
    </xf>
    <xf numFmtId="0" fontId="10" fillId="0" borderId="17" xfId="0" quotePrefix="1" applyFont="1" applyFill="1" applyBorder="1" applyAlignment="1" applyProtection="1">
      <alignment vertical="center"/>
    </xf>
    <xf numFmtId="0" fontId="15" fillId="0" borderId="0" xfId="0" applyFont="1" applyAlignment="1" applyProtection="1">
      <alignment vertical="center"/>
      <protection locked="0"/>
    </xf>
    <xf numFmtId="0" fontId="15" fillId="0" borderId="0" xfId="0" applyFont="1" applyAlignment="1" applyProtection="1">
      <alignment vertical="center"/>
    </xf>
    <xf numFmtId="0" fontId="23" fillId="0" borderId="25" xfId="0" applyFont="1" applyFill="1" applyBorder="1" applyProtection="1"/>
    <xf numFmtId="0" fontId="11" fillId="12" borderId="97" xfId="0" applyNumberFormat="1" applyFont="1" applyFill="1" applyBorder="1" applyAlignment="1" applyProtection="1">
      <alignment horizontal="center" vertical="center"/>
    </xf>
    <xf numFmtId="0" fontId="18" fillId="0" borderId="25" xfId="0" applyFont="1" applyBorder="1" applyProtection="1"/>
    <xf numFmtId="0" fontId="18" fillId="5" borderId="44" xfId="0" applyFont="1" applyFill="1" applyBorder="1" applyProtection="1"/>
    <xf numFmtId="0" fontId="72" fillId="0" borderId="0" xfId="0" applyFont="1"/>
    <xf numFmtId="0" fontId="11" fillId="0" borderId="0" xfId="0" applyFont="1" applyFill="1" applyBorder="1"/>
    <xf numFmtId="0" fontId="10" fillId="0" borderId="0" xfId="0" applyFont="1" applyFill="1" applyBorder="1"/>
    <xf numFmtId="0" fontId="23" fillId="0" borderId="107" xfId="0" applyFont="1" applyBorder="1"/>
    <xf numFmtId="0" fontId="27" fillId="13" borderId="65" xfId="0" applyFont="1" applyFill="1" applyBorder="1"/>
    <xf numFmtId="3" fontId="23" fillId="13" borderId="63" xfId="0" applyNumberFormat="1" applyFont="1" applyFill="1" applyBorder="1"/>
    <xf numFmtId="0" fontId="11" fillId="13" borderId="60" xfId="0" applyFont="1" applyFill="1" applyBorder="1" applyAlignment="1">
      <alignment horizontal="center" vertical="center"/>
    </xf>
    <xf numFmtId="0" fontId="11" fillId="13" borderId="30" xfId="0" applyFont="1" applyFill="1" applyBorder="1" applyAlignment="1">
      <alignment horizontal="center" vertical="center"/>
    </xf>
    <xf numFmtId="164" fontId="0" fillId="0" borderId="0" xfId="0" applyNumberFormat="1"/>
    <xf numFmtId="0" fontId="6" fillId="0" borderId="0" xfId="0" applyNumberFormat="1" applyFont="1" applyAlignment="1" applyProtection="1">
      <protection locked="0"/>
    </xf>
    <xf numFmtId="37" fontId="11" fillId="14" borderId="7" xfId="6" applyNumberFormat="1" applyFont="1" applyFill="1" applyBorder="1" applyAlignment="1" applyProtection="1">
      <alignment horizontal="center"/>
    </xf>
    <xf numFmtId="37" fontId="11" fillId="14" borderId="8" xfId="6" applyNumberFormat="1" applyFont="1" applyFill="1" applyBorder="1" applyAlignment="1" applyProtection="1">
      <alignment horizontal="center"/>
    </xf>
    <xf numFmtId="0" fontId="10" fillId="0" borderId="34" xfId="0" applyNumberFormat="1" applyFont="1" applyBorder="1" applyAlignment="1" applyProtection="1">
      <protection locked="0"/>
    </xf>
    <xf numFmtId="0" fontId="10" fillId="0" borderId="1" xfId="0" applyNumberFormat="1" applyFont="1" applyFill="1" applyBorder="1" applyAlignment="1" applyProtection="1">
      <protection locked="0"/>
    </xf>
    <xf numFmtId="0" fontId="10" fillId="0" borderId="1" xfId="0" applyNumberFormat="1" applyFont="1" applyBorder="1" applyAlignment="1" applyProtection="1">
      <protection locked="0"/>
    </xf>
    <xf numFmtId="0" fontId="11" fillId="14" borderId="9" xfId="6" applyFont="1" applyFill="1" applyBorder="1"/>
    <xf numFmtId="37" fontId="11" fillId="14" borderId="110" xfId="6" applyNumberFormat="1" applyFont="1" applyFill="1" applyBorder="1"/>
    <xf numFmtId="0" fontId="32" fillId="0" borderId="0" xfId="0" applyFont="1" applyAlignment="1" applyProtection="1"/>
    <xf numFmtId="0" fontId="11" fillId="14" borderId="0" xfId="0" applyFont="1" applyFill="1" applyProtection="1"/>
    <xf numFmtId="0" fontId="75" fillId="0" borderId="0" xfId="0" applyFont="1"/>
    <xf numFmtId="4" fontId="59" fillId="0" borderId="0" xfId="0" applyNumberFormat="1" applyFont="1" applyAlignment="1" applyProtection="1">
      <alignment horizontal="center"/>
    </xf>
    <xf numFmtId="0" fontId="11" fillId="0" borderId="112" xfId="0" applyFont="1" applyBorder="1" applyAlignment="1" applyProtection="1">
      <alignment horizontal="center" vertical="center"/>
    </xf>
    <xf numFmtId="0" fontId="43" fillId="0" borderId="0" xfId="0" quotePrefix="1" applyFont="1" applyProtection="1"/>
    <xf numFmtId="0" fontId="16" fillId="0" borderId="0" xfId="0" applyFont="1" applyAlignment="1" applyProtection="1">
      <alignment vertical="center"/>
    </xf>
    <xf numFmtId="0" fontId="6" fillId="0" borderId="0" xfId="0" applyNumberFormat="1" applyFont="1" applyAlignment="1" applyProtection="1">
      <alignment vertical="center"/>
      <protection locked="0"/>
    </xf>
    <xf numFmtId="0" fontId="11" fillId="0" borderId="0" xfId="0" applyFont="1" applyFill="1" applyBorder="1" applyAlignment="1" applyProtection="1">
      <alignment horizontal="center"/>
    </xf>
    <xf numFmtId="0" fontId="11" fillId="0" borderId="0" xfId="0" applyFont="1"/>
    <xf numFmtId="0" fontId="11" fillId="15" borderId="25" xfId="0" applyFont="1" applyFill="1" applyBorder="1" applyAlignment="1" applyProtection="1">
      <alignment vertical="center"/>
    </xf>
    <xf numFmtId="170" fontId="11" fillId="15" borderId="17" xfId="1" applyNumberFormat="1" applyFont="1" applyFill="1" applyBorder="1" applyProtection="1"/>
    <xf numFmtId="170" fontId="11" fillId="8" borderId="17" xfId="1" applyNumberFormat="1" applyFont="1" applyFill="1" applyBorder="1" applyProtection="1"/>
    <xf numFmtId="0" fontId="11" fillId="0" borderId="0" xfId="0" applyFont="1" applyAlignment="1">
      <alignment horizontal="right"/>
    </xf>
    <xf numFmtId="37" fontId="16" fillId="0" borderId="0" xfId="0" applyNumberFormat="1" applyFont="1" applyProtection="1"/>
    <xf numFmtId="170" fontId="11" fillId="15" borderId="45" xfId="1" applyNumberFormat="1" applyFont="1" applyFill="1" applyBorder="1" applyProtection="1"/>
    <xf numFmtId="0" fontId="10" fillId="0" borderId="99" xfId="0" applyNumberFormat="1" applyFont="1" applyFill="1" applyBorder="1" applyAlignment="1" applyProtection="1">
      <alignment horizontal="left"/>
    </xf>
    <xf numFmtId="0" fontId="11" fillId="0" borderId="99" xfId="0" applyNumberFormat="1" applyFont="1" applyFill="1" applyBorder="1" applyAlignment="1" applyProtection="1"/>
    <xf numFmtId="0" fontId="11" fillId="12" borderId="114" xfId="0" applyNumberFormat="1" applyFont="1" applyFill="1" applyBorder="1" applyProtection="1"/>
    <xf numFmtId="43" fontId="27" fillId="12" borderId="98" xfId="1" applyNumberFormat="1" applyFont="1" applyFill="1" applyBorder="1" applyAlignment="1" applyProtection="1">
      <alignment horizontal="right"/>
    </xf>
    <xf numFmtId="43" fontId="27" fillId="0" borderId="98" xfId="1" applyNumberFormat="1" applyFont="1" applyFill="1" applyBorder="1" applyAlignment="1" applyProtection="1">
      <alignment horizontal="right"/>
    </xf>
    <xf numFmtId="43" fontId="27" fillId="12" borderId="96" xfId="1" applyNumberFormat="1" applyFont="1" applyFill="1" applyBorder="1" applyProtection="1"/>
    <xf numFmtId="0" fontId="6" fillId="0" borderId="0" xfId="0" applyNumberFormat="1" applyFont="1" applyAlignment="1" applyProtection="1">
      <protection locked="0"/>
    </xf>
    <xf numFmtId="3" fontId="23" fillId="13" borderId="73" xfId="0" applyNumberFormat="1" applyFont="1" applyFill="1" applyBorder="1"/>
    <xf numFmtId="170" fontId="10" fillId="0" borderId="17" xfId="1" applyNumberFormat="1" applyFont="1" applyFill="1" applyBorder="1" applyAlignment="1" applyProtection="1">
      <alignment horizontal="right"/>
    </xf>
    <xf numFmtId="0" fontId="23" fillId="0" borderId="0" xfId="0" applyFont="1" applyFill="1" applyBorder="1"/>
    <xf numFmtId="0" fontId="24" fillId="0" borderId="0" xfId="0" applyFont="1" applyFill="1" applyBorder="1"/>
    <xf numFmtId="2" fontId="10" fillId="0" borderId="0" xfId="0" applyNumberFormat="1" applyFont="1" applyFill="1" applyBorder="1"/>
    <xf numFmtId="0" fontId="23" fillId="0" borderId="0" xfId="0" applyFont="1"/>
    <xf numFmtId="1" fontId="23" fillId="0" borderId="0" xfId="0" applyNumberFormat="1" applyFont="1" applyFill="1"/>
    <xf numFmtId="43" fontId="46" fillId="0" borderId="60" xfId="1" applyFont="1" applyFill="1" applyBorder="1"/>
    <xf numFmtId="43" fontId="46" fillId="0" borderId="61" xfId="1" applyFont="1" applyFill="1" applyBorder="1"/>
    <xf numFmtId="0" fontId="27" fillId="0" borderId="116" xfId="0" applyFont="1" applyFill="1" applyBorder="1"/>
    <xf numFmtId="0" fontId="79" fillId="0" borderId="0" xfId="3" applyFont="1"/>
    <xf numFmtId="37" fontId="11" fillId="14" borderId="52" xfId="6" applyNumberFormat="1" applyFont="1" applyFill="1" applyBorder="1" applyAlignment="1" applyProtection="1">
      <alignment horizontal="center"/>
    </xf>
    <xf numFmtId="0" fontId="6" fillId="0" borderId="0" xfId="0" applyNumberFormat="1" applyFont="1" applyAlignment="1" applyProtection="1">
      <protection locked="0"/>
    </xf>
    <xf numFmtId="37" fontId="10" fillId="0" borderId="17" xfId="0" applyNumberFormat="1" applyFont="1" applyFill="1" applyBorder="1" applyAlignment="1" applyProtection="1">
      <alignment horizontal="right"/>
    </xf>
    <xf numFmtId="0" fontId="23" fillId="0" borderId="17" xfId="0" applyFont="1" applyFill="1" applyBorder="1" applyProtection="1"/>
    <xf numFmtId="170" fontId="23" fillId="0" borderId="17" xfId="1" applyNumberFormat="1" applyFont="1" applyFill="1" applyBorder="1" applyAlignment="1" applyProtection="1">
      <alignment horizontal="right"/>
    </xf>
    <xf numFmtId="0" fontId="23" fillId="0" borderId="38" xfId="0" applyFont="1" applyFill="1" applyBorder="1" applyProtection="1"/>
    <xf numFmtId="0" fontId="21" fillId="0" borderId="0" xfId="0" applyFont="1" applyBorder="1" applyAlignment="1" applyProtection="1">
      <alignment vertical="top"/>
    </xf>
    <xf numFmtId="0" fontId="11" fillId="0" borderId="71" xfId="0" quotePrefix="1" applyFont="1" applyBorder="1" applyAlignment="1" applyProtection="1">
      <alignment horizontal="center" vertical="center"/>
    </xf>
    <xf numFmtId="37" fontId="10" fillId="0" borderId="122" xfId="0" applyNumberFormat="1" applyFont="1" applyBorder="1" applyProtection="1"/>
    <xf numFmtId="37" fontId="10" fillId="0" borderId="122" xfId="0" applyNumberFormat="1" applyFont="1" applyFill="1" applyBorder="1" applyProtection="1"/>
    <xf numFmtId="174" fontId="10" fillId="0" borderId="0" xfId="5" applyNumberFormat="1" applyFont="1" applyFill="1" applyBorder="1" applyAlignment="1">
      <alignment horizontal="center"/>
    </xf>
    <xf numFmtId="167" fontId="15" fillId="0" borderId="0" xfId="4" applyFont="1" applyAlignment="1" applyProtection="1">
      <alignment vertical="top"/>
    </xf>
    <xf numFmtId="0" fontId="10" fillId="0" borderId="1" xfId="3" applyNumberFormat="1" applyFont="1" applyFill="1" applyBorder="1" applyAlignment="1" applyProtection="1">
      <protection locked="0"/>
    </xf>
    <xf numFmtId="39" fontId="10" fillId="0" borderId="26" xfId="0" applyNumberFormat="1" applyFont="1" applyBorder="1" applyProtection="1"/>
    <xf numFmtId="170" fontId="10" fillId="0" borderId="122" xfId="1" applyNumberFormat="1" applyFont="1" applyFill="1" applyBorder="1" applyProtection="1"/>
    <xf numFmtId="171" fontId="10" fillId="0" borderId="122" xfId="0" applyNumberFormat="1" applyFont="1" applyFill="1" applyBorder="1" applyAlignment="1" applyProtection="1">
      <alignment horizontal="center" vertical="center"/>
    </xf>
    <xf numFmtId="168" fontId="10" fillId="0" borderId="122" xfId="0" applyNumberFormat="1" applyFont="1" applyFill="1" applyBorder="1" applyAlignment="1" applyProtection="1">
      <alignment horizontal="center" vertical="center"/>
    </xf>
    <xf numFmtId="164" fontId="6" fillId="0" borderId="0" xfId="0" applyNumberFormat="1" applyFont="1" applyAlignment="1" applyProtection="1">
      <protection locked="0"/>
    </xf>
    <xf numFmtId="43" fontId="0" fillId="0" borderId="0" xfId="0" applyNumberFormat="1"/>
    <xf numFmtId="0" fontId="27" fillId="0" borderId="0" xfId="0" applyFont="1" applyFill="1" applyBorder="1"/>
    <xf numFmtId="0" fontId="28" fillId="0" borderId="0" xfId="0" applyFont="1" applyFill="1" applyBorder="1"/>
    <xf numFmtId="164" fontId="11" fillId="6" borderId="49" xfId="0" applyNumberFormat="1" applyFont="1" applyFill="1" applyBorder="1" applyProtection="1"/>
    <xf numFmtId="0" fontId="0" fillId="0" borderId="0" xfId="0" applyAlignment="1">
      <alignment horizontal="center"/>
    </xf>
    <xf numFmtId="0" fontId="6" fillId="0" borderId="0" xfId="0" applyNumberFormat="1" applyFont="1" applyAlignment="1" applyProtection="1">
      <protection locked="0"/>
    </xf>
    <xf numFmtId="0" fontId="87" fillId="0" borderId="0" xfId="0" applyFont="1" applyProtection="1"/>
    <xf numFmtId="0" fontId="54" fillId="0" borderId="0" xfId="0" applyFont="1"/>
    <xf numFmtId="0" fontId="84" fillId="0" borderId="0" xfId="0" applyFont="1" applyAlignment="1">
      <alignment horizontal="center"/>
    </xf>
    <xf numFmtId="0" fontId="6" fillId="0" borderId="0" xfId="0" applyNumberFormat="1" applyFont="1" applyAlignment="1" applyProtection="1">
      <protection locked="0"/>
    </xf>
    <xf numFmtId="3" fontId="23" fillId="0" borderId="28" xfId="0" applyNumberFormat="1" applyFont="1" applyFill="1" applyBorder="1"/>
    <xf numFmtId="0" fontId="20" fillId="0" borderId="27" xfId="0" applyFont="1" applyFill="1" applyBorder="1" applyProtection="1">
      <protection locked="0"/>
    </xf>
    <xf numFmtId="0" fontId="0" fillId="0" borderId="0" xfId="0" applyFill="1" applyAlignment="1" applyProtection="1">
      <alignment horizontal="left"/>
      <protection locked="0"/>
    </xf>
    <xf numFmtId="0" fontId="40" fillId="0" borderId="0" xfId="0" applyFont="1" applyFill="1" applyAlignment="1" applyProtection="1">
      <alignment horizontal="center" vertical="center"/>
      <protection locked="0"/>
    </xf>
    <xf numFmtId="0" fontId="20" fillId="0" borderId="29" xfId="0" applyFont="1" applyFill="1" applyBorder="1" applyAlignment="1" applyProtection="1">
      <alignment horizontal="center" vertical="center"/>
      <protection locked="0"/>
    </xf>
    <xf numFmtId="37" fontId="11" fillId="8" borderId="19" xfId="0" applyNumberFormat="1" applyFont="1" applyFill="1" applyBorder="1" applyProtection="1"/>
    <xf numFmtId="37" fontId="27" fillId="16" borderId="20" xfId="0" applyNumberFormat="1" applyFont="1" applyFill="1" applyBorder="1" applyProtection="1"/>
    <xf numFmtId="1" fontId="0" fillId="0" borderId="0" xfId="0" applyNumberFormat="1" applyFill="1"/>
    <xf numFmtId="0" fontId="89" fillId="0" borderId="0" xfId="0" applyNumberFormat="1" applyFont="1" applyAlignment="1" applyProtection="1">
      <protection locked="0"/>
    </xf>
    <xf numFmtId="170" fontId="10" fillId="0" borderId="0" xfId="1" applyNumberFormat="1" applyFont="1" applyProtection="1"/>
    <xf numFmtId="0" fontId="16" fillId="0" borderId="0" xfId="0" applyFont="1" applyFill="1" applyProtection="1"/>
    <xf numFmtId="0" fontId="90" fillId="0" borderId="0" xfId="0" applyFont="1" applyProtection="1"/>
    <xf numFmtId="37" fontId="22" fillId="0" borderId="0" xfId="0" applyNumberFormat="1" applyFont="1"/>
    <xf numFmtId="3" fontId="91" fillId="0" borderId="0" xfId="0" applyNumberFormat="1" applyFont="1" applyAlignment="1" applyProtection="1">
      <protection locked="0"/>
    </xf>
    <xf numFmtId="170" fontId="10" fillId="0" borderId="0" xfId="0" applyNumberFormat="1" applyFont="1" applyProtection="1"/>
    <xf numFmtId="170" fontId="0" fillId="0" borderId="0" xfId="0" applyNumberFormat="1"/>
    <xf numFmtId="1" fontId="10" fillId="0" borderId="0" xfId="0" applyNumberFormat="1" applyFont="1"/>
    <xf numFmtId="0" fontId="22" fillId="0" borderId="0" xfId="0" applyFont="1" applyProtection="1"/>
    <xf numFmtId="0" fontId="6" fillId="0" borderId="0" xfId="0" applyNumberFormat="1" applyFont="1" applyAlignment="1" applyProtection="1">
      <protection locked="0"/>
    </xf>
    <xf numFmtId="0" fontId="10" fillId="0" borderId="0" xfId="0" quotePrefix="1" applyFont="1" applyAlignment="1">
      <alignment horizontal="left" vertical="center"/>
    </xf>
    <xf numFmtId="37" fontId="12" fillId="0" borderId="0" xfId="3" applyNumberFormat="1"/>
    <xf numFmtId="3" fontId="12" fillId="0" borderId="0" xfId="3" applyNumberFormat="1"/>
    <xf numFmtId="0" fontId="6" fillId="0" borderId="0" xfId="0" applyNumberFormat="1" applyFont="1" applyAlignment="1" applyProtection="1">
      <protection locked="0"/>
    </xf>
    <xf numFmtId="3" fontId="23" fillId="0" borderId="28" xfId="14" applyNumberFormat="1" applyFont="1" applyFill="1" applyBorder="1"/>
    <xf numFmtId="170" fontId="27" fillId="15" borderId="17" xfId="1" applyNumberFormat="1" applyFont="1" applyFill="1" applyBorder="1" applyProtection="1"/>
    <xf numFmtId="170" fontId="23" fillId="0" borderId="0" xfId="1" applyNumberFormat="1" applyFont="1" applyFill="1" applyBorder="1"/>
    <xf numFmtId="170" fontId="23" fillId="0" borderId="0" xfId="1" applyNumberFormat="1" applyFont="1" applyFill="1"/>
    <xf numFmtId="0" fontId="70" fillId="0" borderId="0" xfId="0" applyNumberFormat="1" applyFont="1" applyAlignment="1" applyProtection="1">
      <protection locked="0"/>
    </xf>
    <xf numFmtId="170" fontId="23" fillId="0" borderId="0" xfId="1" applyNumberFormat="1" applyFont="1"/>
    <xf numFmtId="0" fontId="84" fillId="0" borderId="0" xfId="0" applyFont="1"/>
    <xf numFmtId="0" fontId="10" fillId="0" borderId="25" xfId="0" applyFont="1" applyBorder="1" applyProtection="1"/>
    <xf numFmtId="0" fontId="10" fillId="0" borderId="44" xfId="0" applyFont="1" applyBorder="1" applyProtection="1"/>
    <xf numFmtId="0" fontId="11" fillId="15" borderId="25" xfId="0" applyFont="1" applyFill="1" applyBorder="1" applyProtection="1"/>
    <xf numFmtId="0" fontId="11" fillId="15" borderId="44" xfId="0" applyFont="1" applyFill="1" applyBorder="1" applyProtection="1"/>
    <xf numFmtId="1" fontId="23" fillId="0" borderId="0" xfId="0" applyNumberFormat="1" applyFont="1"/>
    <xf numFmtId="43" fontId="6" fillId="0" borderId="0" xfId="0" applyNumberFormat="1" applyFont="1" applyAlignment="1" applyProtection="1">
      <protection locked="0"/>
    </xf>
    <xf numFmtId="170" fontId="6" fillId="0" borderId="0" xfId="0" applyNumberFormat="1" applyFont="1" applyAlignment="1" applyProtection="1">
      <protection locked="0"/>
    </xf>
    <xf numFmtId="43" fontId="59" fillId="0" borderId="0" xfId="0" applyNumberFormat="1" applyFont="1" applyAlignment="1" applyProtection="1">
      <protection locked="0"/>
    </xf>
    <xf numFmtId="0" fontId="21" fillId="0" borderId="0" xfId="0" applyFont="1"/>
    <xf numFmtId="3" fontId="23" fillId="0" borderId="0" xfId="0" applyNumberFormat="1" applyFont="1"/>
    <xf numFmtId="0" fontId="21" fillId="0" borderId="0" xfId="0" applyFont="1" applyAlignment="1">
      <alignment horizontal="center"/>
    </xf>
    <xf numFmtId="0" fontId="92" fillId="0" borderId="0" xfId="0" applyFont="1"/>
    <xf numFmtId="171" fontId="11" fillId="0" borderId="0" xfId="0" quotePrefix="1" applyNumberFormat="1" applyFont="1" applyFill="1" applyBorder="1" applyAlignment="1" applyProtection="1">
      <alignment horizontal="right"/>
    </xf>
    <xf numFmtId="0" fontId="11" fillId="0" borderId="0" xfId="0" applyFont="1" applyAlignment="1" applyProtection="1">
      <alignment horizontal="right"/>
    </xf>
    <xf numFmtId="0" fontId="11" fillId="0" borderId="0" xfId="0" quotePrefix="1" applyFont="1" applyProtection="1"/>
    <xf numFmtId="0" fontId="70" fillId="0" borderId="0" xfId="0" applyFont="1" applyProtection="1"/>
    <xf numFmtId="0" fontId="10" fillId="0" borderId="0" xfId="0" quotePrefix="1" applyFont="1" applyFill="1" applyProtection="1"/>
    <xf numFmtId="0" fontId="19" fillId="0" borderId="0" xfId="0" applyFont="1" applyFill="1" applyAlignment="1">
      <alignment horizontal="center"/>
    </xf>
    <xf numFmtId="3" fontId="0" fillId="0" borderId="0" xfId="0" applyNumberFormat="1" applyFill="1" applyAlignment="1">
      <alignment horizontal="center"/>
    </xf>
    <xf numFmtId="0" fontId="93" fillId="0" borderId="0" xfId="0" applyFont="1"/>
    <xf numFmtId="1" fontId="10" fillId="0" borderId="0" xfId="0" applyNumberFormat="1" applyFont="1" applyAlignment="1" applyProtection="1">
      <protection locked="0"/>
    </xf>
    <xf numFmtId="0" fontId="94" fillId="0" borderId="0" xfId="0" applyFont="1"/>
    <xf numFmtId="0" fontId="28" fillId="0" borderId="0" xfId="0" applyFont="1"/>
    <xf numFmtId="0" fontId="22" fillId="0" borderId="0" xfId="0" applyFont="1" applyAlignment="1" applyProtection="1">
      <alignment horizontal="center" vertical="center"/>
    </xf>
    <xf numFmtId="37" fontId="27" fillId="16" borderId="45" xfId="0" applyNumberFormat="1" applyFont="1" applyFill="1" applyBorder="1" applyProtection="1"/>
    <xf numFmtId="1" fontId="0" fillId="0" borderId="0" xfId="0" applyNumberFormat="1" applyFont="1"/>
    <xf numFmtId="0" fontId="6" fillId="0" borderId="0" xfId="0" applyNumberFormat="1" applyFont="1" applyAlignment="1" applyProtection="1">
      <protection locked="0"/>
    </xf>
    <xf numFmtId="0" fontId="28" fillId="0" borderId="0" xfId="0" applyFont="1" applyAlignment="1">
      <alignment horizontal="center" vertical="center"/>
    </xf>
    <xf numFmtId="1" fontId="23" fillId="0" borderId="0" xfId="0" applyNumberFormat="1" applyFont="1" applyAlignment="1" applyProtection="1">
      <protection locked="0"/>
    </xf>
    <xf numFmtId="170" fontId="23" fillId="0" borderId="0" xfId="1" applyNumberFormat="1" applyFont="1" applyAlignment="1" applyProtection="1">
      <protection locked="0"/>
    </xf>
    <xf numFmtId="37" fontId="6" fillId="0" borderId="0" xfId="0" applyNumberFormat="1" applyFont="1" applyAlignment="1" applyProtection="1">
      <protection locked="0"/>
    </xf>
    <xf numFmtId="0" fontId="10" fillId="0" borderId="53" xfId="0" applyFont="1" applyBorder="1" applyAlignment="1">
      <alignment horizontal="center" vertical="center" wrapText="1"/>
    </xf>
    <xf numFmtId="0" fontId="22" fillId="0" borderId="0" xfId="0" applyFont="1" applyAlignment="1" applyProtection="1">
      <alignment horizontal="left" vertical="center"/>
    </xf>
    <xf numFmtId="0" fontId="6" fillId="0" borderId="0" xfId="0" applyNumberFormat="1" applyFont="1" applyAlignment="1" applyProtection="1">
      <protection locked="0"/>
    </xf>
    <xf numFmtId="0" fontId="11" fillId="0" borderId="23" xfId="0" applyFont="1" applyBorder="1" applyAlignment="1" applyProtection="1">
      <alignment horizontal="center" vertical="center"/>
    </xf>
    <xf numFmtId="43" fontId="6" fillId="0" borderId="0" xfId="0" applyNumberFormat="1" applyFont="1" applyFill="1" applyAlignment="1" applyProtection="1">
      <protection locked="0"/>
    </xf>
    <xf numFmtId="0" fontId="0" fillId="0" borderId="0" xfId="0" applyNumberFormat="1" applyFont="1" applyFill="1" applyAlignment="1" applyProtection="1">
      <protection locked="0"/>
    </xf>
    <xf numFmtId="0" fontId="85" fillId="0" borderId="0" xfId="0" applyFont="1" applyAlignment="1">
      <alignment horizontal="center"/>
    </xf>
    <xf numFmtId="37" fontId="11" fillId="6" borderId="125" xfId="0" applyNumberFormat="1" applyFont="1" applyFill="1" applyBorder="1" applyProtection="1"/>
    <xf numFmtId="170" fontId="10" fillId="0" borderId="122" xfId="1" applyNumberFormat="1" applyFont="1" applyBorder="1" applyProtection="1"/>
    <xf numFmtId="164" fontId="6" fillId="0" borderId="0" xfId="0" applyNumberFormat="1" applyFont="1" applyBorder="1" applyProtection="1"/>
    <xf numFmtId="164" fontId="10" fillId="0" borderId="122" xfId="0" applyNumberFormat="1" applyFont="1" applyBorder="1" applyProtection="1"/>
    <xf numFmtId="37" fontId="23" fillId="0" borderId="122" xfId="0" applyNumberFormat="1" applyFont="1" applyFill="1" applyBorder="1" applyProtection="1"/>
    <xf numFmtId="0" fontId="10" fillId="6" borderId="70" xfId="0" applyFont="1" applyFill="1" applyBorder="1" applyProtection="1"/>
    <xf numFmtId="0" fontId="10" fillId="6" borderId="26" xfId="0" applyFont="1" applyFill="1" applyBorder="1" applyAlignment="1" applyProtection="1">
      <alignment horizontal="center"/>
    </xf>
    <xf numFmtId="0" fontId="10" fillId="6" borderId="122" xfId="0" applyFont="1" applyFill="1" applyBorder="1" applyAlignment="1" applyProtection="1">
      <alignment horizontal="center"/>
    </xf>
    <xf numFmtId="0" fontId="10" fillId="6" borderId="67" xfId="0" applyFont="1" applyFill="1" applyBorder="1" applyAlignment="1" applyProtection="1">
      <alignment horizontal="center"/>
    </xf>
    <xf numFmtId="37" fontId="11" fillId="6" borderId="49" xfId="0" applyNumberFormat="1" applyFont="1" applyFill="1" applyBorder="1" applyProtection="1"/>
    <xf numFmtId="37" fontId="11" fillId="6" borderId="50" xfId="0" applyNumberFormat="1" applyFont="1" applyFill="1" applyBorder="1" applyProtection="1"/>
    <xf numFmtId="43" fontId="11" fillId="8" borderId="49" xfId="1" applyFont="1" applyFill="1" applyBorder="1" applyProtection="1"/>
    <xf numFmtId="165" fontId="10" fillId="0" borderId="122" xfId="0" applyNumberFormat="1" applyFont="1" applyFill="1" applyBorder="1" applyProtection="1"/>
    <xf numFmtId="0" fontId="74" fillId="0" borderId="0" xfId="0" applyFont="1" applyProtection="1"/>
    <xf numFmtId="0" fontId="20" fillId="0" borderId="27" xfId="0" applyFont="1" applyBorder="1" applyProtection="1">
      <protection locked="0"/>
    </xf>
    <xf numFmtId="0" fontId="20" fillId="0" borderId="1" xfId="0" applyFont="1" applyBorder="1" applyProtection="1">
      <protection locked="0"/>
    </xf>
    <xf numFmtId="0" fontId="20" fillId="0" borderId="63" xfId="0" applyFont="1" applyBorder="1" applyProtection="1">
      <protection locked="0"/>
    </xf>
    <xf numFmtId="0" fontId="86" fillId="0" borderId="0" xfId="0" applyFont="1" applyFill="1" applyAlignment="1">
      <alignment vertical="top"/>
    </xf>
    <xf numFmtId="0" fontId="6" fillId="0" borderId="0" xfId="0" applyNumberFormat="1" applyFont="1" applyAlignment="1" applyProtection="1">
      <protection locked="0"/>
    </xf>
    <xf numFmtId="43" fontId="27" fillId="12" borderId="99" xfId="1" applyNumberFormat="1" applyFont="1" applyFill="1" applyBorder="1" applyAlignment="1" applyProtection="1">
      <alignment horizontal="right"/>
    </xf>
    <xf numFmtId="43" fontId="27" fillId="12" borderId="114" xfId="1" applyNumberFormat="1" applyFont="1" applyFill="1" applyBorder="1" applyProtection="1"/>
    <xf numFmtId="0" fontId="11" fillId="0" borderId="0" xfId="0" applyNumberFormat="1" applyFont="1" applyFill="1" applyBorder="1" applyProtection="1"/>
    <xf numFmtId="43" fontId="27" fillId="0" borderId="0" xfId="1" applyNumberFormat="1" applyFont="1" applyFill="1" applyBorder="1" applyProtection="1"/>
    <xf numFmtId="2" fontId="76" fillId="0" borderId="0" xfId="0" applyNumberFormat="1" applyFont="1" applyBorder="1" applyAlignment="1">
      <alignment horizontal="center"/>
    </xf>
    <xf numFmtId="0" fontId="11" fillId="0" borderId="0" xfId="0" applyNumberFormat="1" applyFont="1" applyFill="1" applyBorder="1" applyAlignment="1" applyProtection="1">
      <alignment horizontal="center" vertical="center" wrapText="1"/>
    </xf>
    <xf numFmtId="2" fontId="76" fillId="6" borderId="2" xfId="0" applyNumberFormat="1" applyFont="1" applyFill="1" applyBorder="1" applyAlignment="1">
      <alignment horizontal="center"/>
    </xf>
    <xf numFmtId="2" fontId="76" fillId="6" borderId="7" xfId="0" applyNumberFormat="1" applyFont="1" applyFill="1" applyBorder="1" applyAlignment="1">
      <alignment horizontal="center"/>
    </xf>
    <xf numFmtId="37" fontId="10" fillId="0" borderId="0" xfId="0" applyNumberFormat="1" applyFont="1" applyFill="1" applyProtection="1"/>
    <xf numFmtId="37" fontId="0" fillId="0" borderId="0" xfId="0" applyNumberFormat="1" applyFill="1"/>
    <xf numFmtId="170" fontId="6" fillId="0" borderId="0" xfId="1" applyNumberFormat="1" applyFont="1" applyAlignment="1" applyProtection="1">
      <protection locked="0"/>
    </xf>
    <xf numFmtId="175" fontId="10" fillId="0" borderId="17" xfId="1" applyNumberFormat="1" applyFont="1" applyFill="1" applyBorder="1" applyProtection="1"/>
    <xf numFmtId="175" fontId="10" fillId="0" borderId="17" xfId="1" applyNumberFormat="1" applyFont="1" applyFill="1" applyBorder="1"/>
    <xf numFmtId="2" fontId="10" fillId="0" borderId="0" xfId="0" applyNumberFormat="1" applyFont="1" applyAlignment="1" applyProtection="1">
      <protection locked="0"/>
    </xf>
    <xf numFmtId="0" fontId="59" fillId="0" borderId="0" xfId="0" applyNumberFormat="1" applyFont="1" applyAlignment="1" applyProtection="1">
      <protection locked="0"/>
    </xf>
    <xf numFmtId="37" fontId="54" fillId="0" borderId="0" xfId="0" applyNumberFormat="1" applyFont="1" applyBorder="1" applyProtection="1"/>
    <xf numFmtId="0" fontId="23" fillId="0" borderId="0" xfId="0" quotePrefix="1" applyFont="1" applyAlignment="1" applyProtection="1">
      <alignment horizontal="right"/>
    </xf>
    <xf numFmtId="43" fontId="27" fillId="0" borderId="99" xfId="1" applyFont="1" applyFill="1" applyBorder="1" applyAlignment="1" applyProtection="1">
      <alignment horizontal="right"/>
    </xf>
    <xf numFmtId="43" fontId="27" fillId="12" borderId="99" xfId="1" applyFont="1" applyFill="1" applyBorder="1" applyAlignment="1" applyProtection="1">
      <alignment horizontal="right"/>
    </xf>
    <xf numFmtId="43" fontId="27" fillId="12" borderId="114" xfId="1" applyFont="1" applyFill="1" applyBorder="1" applyProtection="1"/>
    <xf numFmtId="43" fontId="27" fillId="0" borderId="99" xfId="1" applyFont="1" applyBorder="1" applyAlignment="1" applyProtection="1">
      <protection locked="0"/>
    </xf>
    <xf numFmtId="0" fontId="6" fillId="0" borderId="0" xfId="0" applyNumberFormat="1" applyFont="1" applyAlignment="1" applyProtection="1">
      <protection locked="0"/>
    </xf>
    <xf numFmtId="0" fontId="96" fillId="0" borderId="1" xfId="0" applyFont="1" applyBorder="1"/>
    <xf numFmtId="43" fontId="23" fillId="0" borderId="2" xfId="1" applyFont="1" applyBorder="1"/>
    <xf numFmtId="0" fontId="23" fillId="0" borderId="1" xfId="0" applyFont="1" applyBorder="1"/>
    <xf numFmtId="0" fontId="23" fillId="4" borderId="1" xfId="0" applyFont="1" applyFill="1" applyBorder="1"/>
    <xf numFmtId="0" fontId="11" fillId="0" borderId="29" xfId="0" applyFont="1" applyBorder="1" applyAlignment="1">
      <alignment horizontal="center" vertical="center"/>
    </xf>
    <xf numFmtId="0" fontId="11" fillId="0" borderId="30" xfId="0" applyFont="1" applyBorder="1" applyAlignment="1">
      <alignment horizontal="center" vertical="center"/>
    </xf>
    <xf numFmtId="4" fontId="11" fillId="0" borderId="30" xfId="0" applyNumberFormat="1" applyFont="1" applyBorder="1" applyAlignment="1">
      <alignment horizontal="center" vertical="center"/>
    </xf>
    <xf numFmtId="4" fontId="10" fillId="0" borderId="0" xfId="0" applyNumberFormat="1" applyFont="1"/>
    <xf numFmtId="0" fontId="23" fillId="0" borderId="116" xfId="0" applyFont="1" applyFill="1" applyBorder="1" applyAlignment="1">
      <alignment vertical="top"/>
    </xf>
    <xf numFmtId="0" fontId="85" fillId="0" borderId="0" xfId="0" applyFont="1"/>
    <xf numFmtId="0" fontId="27" fillId="0" borderId="112" xfId="0" applyFont="1" applyBorder="1" applyAlignment="1" applyProtection="1">
      <alignment horizontal="center" vertical="center"/>
    </xf>
    <xf numFmtId="170" fontId="23" fillId="0" borderId="0" xfId="0" applyNumberFormat="1" applyFont="1" applyAlignment="1" applyProtection="1">
      <protection locked="0"/>
    </xf>
    <xf numFmtId="0" fontId="42" fillId="0" borderId="0" xfId="0" applyNumberFormat="1" applyFont="1" applyAlignment="1" applyProtection="1">
      <protection locked="0"/>
    </xf>
    <xf numFmtId="170" fontId="23" fillId="0" borderId="25" xfId="0" applyNumberFormat="1" applyFont="1" applyBorder="1" applyProtection="1"/>
    <xf numFmtId="170" fontId="23" fillId="0" borderId="17" xfId="1" applyNumberFormat="1" applyFont="1" applyFill="1" applyBorder="1" applyAlignment="1" applyProtection="1">
      <protection locked="0"/>
    </xf>
    <xf numFmtId="170" fontId="27" fillId="15" borderId="25" xfId="0" applyNumberFormat="1" applyFont="1" applyFill="1" applyBorder="1" applyProtection="1"/>
    <xf numFmtId="170" fontId="27" fillId="8" borderId="17" xfId="1" applyNumberFormat="1" applyFont="1" applyFill="1" applyBorder="1" applyProtection="1"/>
    <xf numFmtId="170" fontId="23" fillId="0" borderId="44" xfId="0" applyNumberFormat="1" applyFont="1" applyBorder="1" applyProtection="1"/>
    <xf numFmtId="170" fontId="23" fillId="0" borderId="119" xfId="1" applyNumberFormat="1" applyFont="1" applyFill="1" applyBorder="1" applyAlignment="1" applyProtection="1">
      <protection locked="0"/>
    </xf>
    <xf numFmtId="170" fontId="27" fillId="0" borderId="0" xfId="0" applyNumberFormat="1" applyFont="1" applyBorder="1" applyProtection="1"/>
    <xf numFmtId="170" fontId="35" fillId="0" borderId="0" xfId="0" applyNumberFormat="1" applyFont="1" applyBorder="1" applyProtection="1"/>
    <xf numFmtId="170" fontId="27" fillId="0" borderId="112" xfId="0" applyNumberFormat="1" applyFont="1" applyBorder="1" applyAlignment="1" applyProtection="1">
      <alignment horizontal="center" vertical="center"/>
    </xf>
    <xf numFmtId="170" fontId="27" fillId="15" borderId="44" xfId="0" applyNumberFormat="1" applyFont="1" applyFill="1" applyBorder="1" applyProtection="1"/>
    <xf numFmtId="3" fontId="23" fillId="0" borderId="0" xfId="0" applyNumberFormat="1" applyFont="1" applyAlignment="1" applyProtection="1">
      <protection locked="0"/>
    </xf>
    <xf numFmtId="0" fontId="54" fillId="0" borderId="0" xfId="0" applyFont="1" applyFill="1" applyBorder="1" applyAlignment="1" applyProtection="1">
      <alignment horizontal="center"/>
    </xf>
    <xf numFmtId="3" fontId="88" fillId="0" borderId="0" xfId="0" applyNumberFormat="1" applyFont="1" applyFill="1" applyAlignment="1">
      <alignment horizontal="center"/>
    </xf>
    <xf numFmtId="0" fontId="6" fillId="0" borderId="0" xfId="0" applyNumberFormat="1" applyFont="1" applyAlignment="1" applyProtection="1">
      <protection locked="0"/>
    </xf>
    <xf numFmtId="0" fontId="53" fillId="0" borderId="0" xfId="0" applyFont="1" applyFill="1" applyBorder="1"/>
    <xf numFmtId="0" fontId="43" fillId="0" borderId="0" xfId="0" applyFont="1"/>
    <xf numFmtId="37" fontId="23" fillId="0" borderId="0" xfId="0" applyNumberFormat="1" applyFont="1" applyBorder="1" applyAlignment="1" applyProtection="1"/>
    <xf numFmtId="0" fontId="23" fillId="0" borderId="0" xfId="0" applyFont="1" applyBorder="1" applyProtection="1"/>
    <xf numFmtId="0" fontId="23" fillId="0" borderId="12" xfId="0" applyFont="1" applyBorder="1" applyAlignment="1" applyProtection="1">
      <alignment horizontal="center"/>
    </xf>
    <xf numFmtId="0" fontId="6" fillId="0" borderId="0" xfId="0" applyNumberFormat="1" applyFont="1" applyAlignment="1" applyProtection="1">
      <protection locked="0"/>
    </xf>
    <xf numFmtId="0" fontId="6" fillId="0" borderId="0" xfId="0" applyNumberFormat="1" applyFont="1" applyAlignment="1" applyProtection="1">
      <protection locked="0"/>
    </xf>
    <xf numFmtId="1" fontId="10" fillId="0" borderId="17" xfId="0" applyNumberFormat="1" applyFont="1" applyFill="1" applyBorder="1" applyAlignment="1" applyProtection="1">
      <alignment horizontal="right"/>
    </xf>
    <xf numFmtId="0" fontId="33" fillId="12" borderId="138" xfId="0" applyNumberFormat="1" applyFont="1" applyFill="1" applyBorder="1" applyAlignment="1" applyProtection="1">
      <alignment horizontal="center" vertical="center"/>
    </xf>
    <xf numFmtId="0" fontId="33" fillId="12" borderId="139" xfId="0" applyNumberFormat="1" applyFont="1" applyFill="1" applyBorder="1" applyAlignment="1" applyProtection="1">
      <alignment horizontal="center" vertical="center"/>
    </xf>
    <xf numFmtId="0" fontId="33" fillId="12" borderId="52" xfId="0" applyNumberFormat="1" applyFont="1" applyFill="1" applyBorder="1" applyAlignment="1" applyProtection="1">
      <alignment horizontal="center" vertical="center"/>
    </xf>
    <xf numFmtId="170" fontId="10" fillId="0" borderId="0" xfId="0" applyNumberFormat="1" applyFont="1" applyAlignment="1" applyProtection="1">
      <protection locked="0"/>
    </xf>
    <xf numFmtId="170" fontId="11" fillId="0" borderId="0" xfId="0" applyNumberFormat="1" applyFont="1" applyBorder="1" applyProtection="1"/>
    <xf numFmtId="170" fontId="10" fillId="0" borderId="0" xfId="0" applyNumberFormat="1" applyFont="1" applyBorder="1" applyProtection="1"/>
    <xf numFmtId="170" fontId="10" fillId="0" borderId="0" xfId="0" applyNumberFormat="1" applyFont="1" applyFill="1" applyBorder="1" applyProtection="1"/>
    <xf numFmtId="2" fontId="10" fillId="0" borderId="0" xfId="0" applyNumberFormat="1" applyFont="1" applyFill="1" applyBorder="1" applyProtection="1"/>
    <xf numFmtId="0" fontId="11" fillId="6" borderId="38" xfId="0" quotePrefix="1" applyFont="1" applyFill="1" applyBorder="1" applyAlignment="1" applyProtection="1">
      <alignment horizontal="center" vertical="center"/>
    </xf>
    <xf numFmtId="1" fontId="23" fillId="0" borderId="0" xfId="0" applyNumberFormat="1" applyFont="1" applyAlignment="1" applyProtection="1">
      <alignment horizontal="right" vertical="center"/>
    </xf>
    <xf numFmtId="0" fontId="6" fillId="0" borderId="0" xfId="0" applyNumberFormat="1" applyFont="1" applyAlignment="1" applyProtection="1">
      <protection locked="0"/>
    </xf>
    <xf numFmtId="4" fontId="10" fillId="0" borderId="122" xfId="0" applyNumberFormat="1" applyFont="1" applyFill="1" applyBorder="1" applyProtection="1"/>
    <xf numFmtId="0" fontId="6" fillId="0" borderId="122" xfId="0" applyFont="1" applyBorder="1" applyProtection="1"/>
    <xf numFmtId="0" fontId="11" fillId="0" borderId="39" xfId="0" applyFont="1" applyBorder="1" applyAlignment="1" applyProtection="1">
      <alignment horizontal="centerContinuous" vertical="center"/>
    </xf>
    <xf numFmtId="0" fontId="11" fillId="0" borderId="22" xfId="0" applyFont="1" applyBorder="1" applyAlignment="1" applyProtection="1">
      <alignment horizontal="centerContinuous" vertical="center"/>
    </xf>
    <xf numFmtId="0" fontId="10" fillId="0" borderId="39" xfId="0" applyFont="1" applyBorder="1" applyAlignment="1" applyProtection="1">
      <alignment horizontal="centerContinuous" vertical="center"/>
    </xf>
    <xf numFmtId="0" fontId="10" fillId="0" borderId="22" xfId="0" applyFont="1" applyBorder="1" applyAlignment="1" applyProtection="1">
      <alignment horizontal="centerContinuous" vertical="center"/>
    </xf>
    <xf numFmtId="0" fontId="10" fillId="0" borderId="17" xfId="0" quotePrefix="1" applyFont="1" applyBorder="1" applyProtection="1"/>
    <xf numFmtId="0" fontId="6" fillId="0" borderId="0" xfId="0" applyFont="1" applyFill="1" applyBorder="1" applyProtection="1"/>
    <xf numFmtId="0" fontId="11" fillId="8" borderId="12" xfId="0" applyFont="1" applyFill="1" applyBorder="1" applyProtection="1"/>
    <xf numFmtId="37" fontId="11" fillId="8" borderId="12" xfId="0" applyNumberFormat="1" applyFont="1" applyFill="1" applyBorder="1" applyProtection="1"/>
    <xf numFmtId="37" fontId="11" fillId="0" borderId="0" xfId="0" applyNumberFormat="1" applyFont="1" applyFill="1" applyBorder="1" applyProtection="1"/>
    <xf numFmtId="0" fontId="10" fillId="0" borderId="17" xfId="0" quotePrefix="1" applyFont="1" applyBorder="1" applyAlignment="1" applyProtection="1">
      <alignment horizontal="left" indent="1"/>
    </xf>
    <xf numFmtId="0" fontId="10" fillId="0" borderId="53" xfId="0" applyFont="1" applyFill="1" applyBorder="1" applyProtection="1"/>
    <xf numFmtId="170" fontId="10" fillId="0" borderId="0" xfId="1" applyNumberFormat="1" applyFont="1" applyFill="1" applyBorder="1" applyProtection="1"/>
    <xf numFmtId="0" fontId="41" fillId="0" borderId="0" xfId="0" applyFont="1" applyProtection="1"/>
    <xf numFmtId="0" fontId="15" fillId="0" borderId="0" xfId="0" applyFont="1" applyAlignment="1" applyProtection="1">
      <alignment vertical="top"/>
    </xf>
    <xf numFmtId="1" fontId="23" fillId="0" borderId="0" xfId="0" applyNumberFormat="1" applyFont="1" applyProtection="1"/>
    <xf numFmtId="170" fontId="10" fillId="0" borderId="26" xfId="1" applyNumberFormat="1" applyFont="1" applyFill="1" applyBorder="1" applyAlignment="1" applyProtection="1">
      <alignment horizontal="right"/>
    </xf>
    <xf numFmtId="170" fontId="10" fillId="0" borderId="17" xfId="1" applyNumberFormat="1" applyFont="1" applyFill="1" applyBorder="1"/>
    <xf numFmtId="0" fontId="99" fillId="0" borderId="25" xfId="0" applyFont="1" applyFill="1" applyBorder="1"/>
    <xf numFmtId="0" fontId="99" fillId="0" borderId="44" xfId="0" applyFont="1" applyFill="1" applyBorder="1"/>
    <xf numFmtId="170" fontId="18" fillId="5" borderId="45" xfId="1" applyNumberFormat="1" applyFont="1" applyFill="1" applyBorder="1" applyAlignment="1" applyProtection="1">
      <alignment horizontal="center"/>
    </xf>
    <xf numFmtId="0" fontId="18" fillId="0" borderId="25" xfId="0" applyFont="1" applyFill="1" applyBorder="1" applyProtection="1"/>
    <xf numFmtId="2" fontId="0" fillId="0" borderId="0" xfId="0" quotePrefix="1" applyNumberFormat="1" applyAlignment="1">
      <alignment horizontal="center"/>
    </xf>
    <xf numFmtId="2" fontId="10" fillId="0" borderId="0" xfId="5" applyNumberFormat="1" applyFont="1" applyFill="1" applyBorder="1" applyAlignment="1">
      <alignment horizontal="center"/>
    </xf>
    <xf numFmtId="2" fontId="0" fillId="0" borderId="0" xfId="0" applyNumberFormat="1" applyFont="1" applyAlignment="1" applyProtection="1">
      <alignment horizontal="center"/>
    </xf>
    <xf numFmtId="2" fontId="10" fillId="0" borderId="0" xfId="5" applyNumberFormat="1" applyFont="1" applyFill="1" applyBorder="1" applyAlignment="1" applyProtection="1">
      <alignment horizontal="center"/>
    </xf>
    <xf numFmtId="2" fontId="6" fillId="0" borderId="0" xfId="0" applyNumberFormat="1" applyFont="1" applyAlignment="1" applyProtection="1">
      <alignment horizontal="center"/>
    </xf>
    <xf numFmtId="2" fontId="6" fillId="0" borderId="0" xfId="0" applyNumberFormat="1" applyFont="1" applyAlignment="1" applyProtection="1">
      <alignment horizontal="center"/>
      <protection locked="0"/>
    </xf>
    <xf numFmtId="0" fontId="100" fillId="0" borderId="0" xfId="0" applyNumberFormat="1" applyFont="1" applyAlignment="1" applyProtection="1">
      <protection locked="0"/>
    </xf>
    <xf numFmtId="0" fontId="6" fillId="0" borderId="0" xfId="0" applyNumberFormat="1" applyFont="1" applyAlignment="1" applyProtection="1">
      <protection locked="0"/>
    </xf>
    <xf numFmtId="0" fontId="6" fillId="0" borderId="0" xfId="0" applyNumberFormat="1" applyFont="1" applyAlignment="1" applyProtection="1">
      <protection locked="0"/>
    </xf>
    <xf numFmtId="170" fontId="70" fillId="0" borderId="17" xfId="1" applyNumberFormat="1" applyFont="1" applyFill="1" applyBorder="1" applyProtection="1"/>
    <xf numFmtId="1" fontId="35" fillId="0" borderId="0" xfId="0" applyNumberFormat="1" applyFont="1" applyAlignment="1" applyProtection="1">
      <protection locked="0"/>
    </xf>
    <xf numFmtId="0" fontId="6" fillId="0" borderId="0" xfId="0" applyNumberFormat="1" applyFont="1" applyAlignment="1" applyProtection="1">
      <protection locked="0"/>
    </xf>
    <xf numFmtId="37" fontId="11" fillId="6" borderId="44" xfId="0" applyNumberFormat="1" applyFont="1" applyFill="1" applyBorder="1" applyProtection="1"/>
    <xf numFmtId="0" fontId="59" fillId="0" borderId="0" xfId="0" applyFont="1" applyProtection="1"/>
    <xf numFmtId="1" fontId="59" fillId="0" borderId="0" xfId="0" applyNumberFormat="1" applyFont="1"/>
    <xf numFmtId="170" fontId="11" fillId="16" borderId="49" xfId="1" applyNumberFormat="1" applyFont="1" applyFill="1" applyBorder="1" applyProtection="1"/>
    <xf numFmtId="170" fontId="11" fillId="16" borderId="20" xfId="1" applyNumberFormat="1" applyFont="1" applyFill="1" applyBorder="1" applyProtection="1"/>
    <xf numFmtId="0" fontId="56" fillId="10" borderId="31" xfId="0" applyFont="1" applyFill="1" applyBorder="1" applyAlignment="1">
      <alignment horizontal="center" vertical="center"/>
    </xf>
    <xf numFmtId="170" fontId="23" fillId="0" borderId="0" xfId="1" applyNumberFormat="1" applyFont="1" applyFill="1" applyBorder="1" applyAlignment="1" applyProtection="1">
      <protection locked="0"/>
    </xf>
    <xf numFmtId="0" fontId="11" fillId="0" borderId="66" xfId="0" applyFont="1" applyBorder="1" applyAlignment="1" applyProtection="1">
      <alignment vertical="center"/>
    </xf>
    <xf numFmtId="0" fontId="6" fillId="0" borderId="0" xfId="0" applyNumberFormat="1" applyFont="1" applyAlignment="1" applyProtection="1">
      <protection locked="0"/>
    </xf>
    <xf numFmtId="175" fontId="10" fillId="0" borderId="14" xfId="1" applyNumberFormat="1" applyFont="1" applyFill="1" applyBorder="1" applyProtection="1"/>
    <xf numFmtId="175" fontId="10" fillId="0" borderId="14" xfId="1" applyNumberFormat="1" applyFont="1" applyFill="1" applyBorder="1"/>
    <xf numFmtId="0" fontId="96" fillId="0" borderId="1" xfId="0" applyFont="1" applyFill="1" applyBorder="1"/>
    <xf numFmtId="43" fontId="23" fillId="0" borderId="2" xfId="1" applyFont="1" applyFill="1" applyBorder="1"/>
    <xf numFmtId="0" fontId="6" fillId="0" borderId="0" xfId="0" applyNumberFormat="1" applyFont="1" applyAlignment="1" applyProtection="1">
      <protection locked="0"/>
    </xf>
    <xf numFmtId="0" fontId="11" fillId="6" borderId="22" xfId="0" applyFont="1" applyFill="1" applyBorder="1" applyAlignment="1" applyProtection="1">
      <alignment horizontal="center" vertical="center"/>
    </xf>
    <xf numFmtId="0" fontId="11" fillId="6" borderId="12" xfId="0" applyFont="1" applyFill="1" applyBorder="1" applyAlignment="1" applyProtection="1">
      <alignment horizontal="center" vertical="center"/>
    </xf>
    <xf numFmtId="0" fontId="102" fillId="0" borderId="0" xfId="0" applyFont="1" applyAlignment="1">
      <alignment horizontal="center"/>
    </xf>
    <xf numFmtId="164" fontId="23" fillId="0" borderId="28" xfId="0" applyNumberFormat="1" applyFont="1" applyBorder="1" applyAlignment="1">
      <alignment horizontal="center"/>
    </xf>
    <xf numFmtId="164" fontId="23" fillId="0" borderId="28" xfId="0" applyNumberFormat="1" applyFont="1" applyFill="1" applyBorder="1" applyAlignment="1">
      <alignment horizontal="center"/>
    </xf>
    <xf numFmtId="164" fontId="23" fillId="13" borderId="28" xfId="0" applyNumberFormat="1" applyFont="1" applyFill="1" applyBorder="1" applyAlignment="1">
      <alignment horizontal="center"/>
    </xf>
    <xf numFmtId="164" fontId="23" fillId="0" borderId="7" xfId="0" applyNumberFormat="1" applyFont="1" applyFill="1" applyBorder="1" applyAlignment="1">
      <alignment horizontal="center"/>
    </xf>
    <xf numFmtId="0" fontId="102" fillId="0" borderId="0" xfId="0" applyFont="1" applyAlignment="1"/>
    <xf numFmtId="0" fontId="102" fillId="0" borderId="0" xfId="0" applyFont="1" applyFill="1" applyBorder="1" applyAlignment="1">
      <alignment horizontal="center"/>
    </xf>
    <xf numFmtId="0" fontId="103" fillId="0" borderId="0" xfId="0" applyFont="1" applyBorder="1" applyAlignment="1">
      <alignment horizontal="center"/>
    </xf>
    <xf numFmtId="0" fontId="106" fillId="0" borderId="0" xfId="0" applyFont="1" applyBorder="1" applyAlignment="1">
      <alignment vertical="center"/>
    </xf>
    <xf numFmtId="0" fontId="106" fillId="0" borderId="106" xfId="0" applyFont="1" applyBorder="1" applyAlignment="1">
      <alignment vertical="center"/>
    </xf>
    <xf numFmtId="0" fontId="106" fillId="0" borderId="84" xfId="0" applyFont="1" applyBorder="1" applyAlignment="1">
      <alignment vertical="center"/>
    </xf>
    <xf numFmtId="0" fontId="106" fillId="0" borderId="118" xfId="0" applyFont="1" applyBorder="1" applyAlignment="1">
      <alignment vertical="center"/>
    </xf>
    <xf numFmtId="0" fontId="107" fillId="0" borderId="52" xfId="0" applyFont="1" applyBorder="1" applyAlignment="1">
      <alignment horizontal="center" vertical="center"/>
    </xf>
    <xf numFmtId="0" fontId="107" fillId="8" borderId="141" xfId="0" applyFont="1" applyFill="1" applyBorder="1" applyAlignment="1">
      <alignment horizontal="center" vertical="center"/>
    </xf>
    <xf numFmtId="164" fontId="23" fillId="8" borderId="28" xfId="0" applyNumberFormat="1" applyFont="1" applyFill="1" applyBorder="1" applyAlignment="1">
      <alignment horizontal="center"/>
    </xf>
    <xf numFmtId="0" fontId="107" fillId="0" borderId="141" xfId="0" applyFont="1" applyBorder="1" applyAlignment="1">
      <alignment horizontal="center" vertical="center"/>
    </xf>
    <xf numFmtId="0" fontId="108" fillId="0" borderId="141" xfId="0" applyFont="1" applyFill="1" applyBorder="1" applyAlignment="1">
      <alignment horizontal="center"/>
    </xf>
    <xf numFmtId="164" fontId="27" fillId="0" borderId="28" xfId="0" applyNumberFormat="1" applyFont="1" applyFill="1" applyBorder="1" applyAlignment="1">
      <alignment horizontal="center"/>
    </xf>
    <xf numFmtId="0" fontId="108" fillId="13" borderId="141" xfId="0" applyFont="1" applyFill="1" applyBorder="1" applyAlignment="1">
      <alignment horizontal="center"/>
    </xf>
    <xf numFmtId="164" fontId="27" fillId="13" borderId="28" xfId="0" applyNumberFormat="1" applyFont="1" applyFill="1" applyBorder="1" applyAlignment="1">
      <alignment horizontal="center"/>
    </xf>
    <xf numFmtId="0" fontId="108" fillId="0" borderId="141" xfId="0" applyFont="1" applyFill="1" applyBorder="1" applyAlignment="1">
      <alignment horizontal="center" vertical="center"/>
    </xf>
    <xf numFmtId="0" fontId="108" fillId="13" borderId="141" xfId="0" applyFont="1" applyFill="1" applyBorder="1" applyAlignment="1">
      <alignment horizontal="center" vertical="center"/>
    </xf>
    <xf numFmtId="164" fontId="27" fillId="13" borderId="7" xfId="0" applyNumberFormat="1" applyFont="1" applyFill="1" applyBorder="1" applyAlignment="1">
      <alignment horizontal="center"/>
    </xf>
    <xf numFmtId="164" fontId="23" fillId="8" borderId="7" xfId="0" applyNumberFormat="1" applyFont="1" applyFill="1" applyBorder="1" applyAlignment="1">
      <alignment horizontal="center"/>
    </xf>
    <xf numFmtId="0" fontId="107" fillId="0" borderId="141" xfId="0" applyFont="1" applyFill="1" applyBorder="1" applyAlignment="1">
      <alignment horizontal="center" vertical="center"/>
    </xf>
    <xf numFmtId="164" fontId="23" fillId="8" borderId="36" xfId="0" applyNumberFormat="1" applyFont="1" applyFill="1" applyBorder="1" applyAlignment="1">
      <alignment horizontal="center"/>
    </xf>
    <xf numFmtId="0" fontId="108" fillId="13" borderId="10" xfId="0" applyFont="1" applyFill="1" applyBorder="1" applyAlignment="1">
      <alignment horizontal="center" vertical="center"/>
    </xf>
    <xf numFmtId="164" fontId="27" fillId="13" borderId="10" xfId="0" applyNumberFormat="1" applyFont="1" applyFill="1" applyBorder="1" applyAlignment="1">
      <alignment horizontal="center"/>
    </xf>
    <xf numFmtId="0" fontId="6" fillId="0" borderId="0" xfId="0" applyNumberFormat="1" applyFont="1" applyFill="1" applyBorder="1" applyAlignment="1" applyProtection="1">
      <protection locked="0"/>
    </xf>
    <xf numFmtId="0" fontId="107" fillId="13" borderId="141" xfId="0" applyFont="1" applyFill="1" applyBorder="1" applyAlignment="1">
      <alignment horizontal="center" vertical="center"/>
    </xf>
    <xf numFmtId="0" fontId="11" fillId="6" borderId="122" xfId="0" applyFont="1" applyFill="1" applyBorder="1" applyAlignment="1" applyProtection="1">
      <alignment horizontal="center" vertical="center"/>
    </xf>
    <xf numFmtId="0" fontId="10" fillId="13" borderId="17" xfId="0" quotePrefix="1" applyFont="1" applyFill="1" applyBorder="1" applyAlignment="1" applyProtection="1">
      <alignment vertical="center"/>
    </xf>
    <xf numFmtId="168" fontId="10" fillId="13" borderId="122" xfId="0" applyNumberFormat="1" applyFont="1" applyFill="1" applyBorder="1" applyAlignment="1" applyProtection="1">
      <alignment horizontal="center" vertical="center"/>
    </xf>
    <xf numFmtId="171" fontId="10" fillId="13" borderId="122" xfId="0" applyNumberFormat="1" applyFont="1" applyFill="1" applyBorder="1" applyAlignment="1" applyProtection="1">
      <alignment horizontal="center" vertical="center"/>
    </xf>
    <xf numFmtId="0" fontId="11" fillId="6" borderId="17" xfId="0" quotePrefix="1" applyFont="1" applyFill="1" applyBorder="1" applyAlignment="1" applyProtection="1">
      <alignment horizontal="center" vertical="center"/>
    </xf>
    <xf numFmtId="168" fontId="11" fillId="6" borderId="122" xfId="0" applyNumberFormat="1" applyFont="1" applyFill="1" applyBorder="1" applyAlignment="1" applyProtection="1">
      <alignment horizontal="center" vertical="center"/>
    </xf>
    <xf numFmtId="0" fontId="110" fillId="0" borderId="0" xfId="3" applyFont="1"/>
    <xf numFmtId="0" fontId="79" fillId="0" borderId="0" xfId="3" applyFont="1" applyAlignment="1">
      <alignment horizontal="right"/>
    </xf>
    <xf numFmtId="0" fontId="111" fillId="0" borderId="0" xfId="0" applyFont="1" applyBorder="1" applyAlignment="1" applyProtection="1">
      <alignment horizontal="right"/>
    </xf>
    <xf numFmtId="1" fontId="76" fillId="0" borderId="121" xfId="0" applyNumberFormat="1" applyFont="1" applyBorder="1" applyAlignment="1">
      <alignment horizontal="center" vertical="center" wrapText="1"/>
    </xf>
    <xf numFmtId="170" fontId="23" fillId="0" borderId="0" xfId="0" applyNumberFormat="1" applyFont="1" applyFill="1" applyAlignment="1" applyProtection="1">
      <protection locked="0"/>
    </xf>
    <xf numFmtId="170" fontId="27" fillId="8" borderId="26" xfId="1" applyNumberFormat="1" applyFont="1" applyFill="1" applyBorder="1" applyProtection="1"/>
    <xf numFmtId="175" fontId="27" fillId="0" borderId="17" xfId="1" applyNumberFormat="1" applyFont="1" applyFill="1" applyBorder="1" applyProtection="1"/>
    <xf numFmtId="175" fontId="23" fillId="0" borderId="17" xfId="1" applyNumberFormat="1" applyFont="1" applyFill="1" applyBorder="1" applyProtection="1"/>
    <xf numFmtId="170" fontId="27" fillId="0" borderId="38" xfId="1" applyNumberFormat="1" applyFont="1" applyFill="1" applyBorder="1" applyProtection="1"/>
    <xf numFmtId="0" fontId="112" fillId="0" borderId="0" xfId="0" applyFont="1" applyProtection="1"/>
    <xf numFmtId="0" fontId="113" fillId="0" borderId="0" xfId="0" applyFont="1" applyProtection="1"/>
    <xf numFmtId="175" fontId="10" fillId="0" borderId="17" xfId="1" quotePrefix="1" applyNumberFormat="1" applyFont="1" applyFill="1" applyBorder="1" applyAlignment="1">
      <alignment horizontal="right"/>
    </xf>
    <xf numFmtId="43" fontId="23" fillId="0" borderId="26" xfId="1" quotePrefix="1" applyFont="1" applyFill="1" applyBorder="1" applyAlignment="1" applyProtection="1">
      <alignment horizontal="center"/>
    </xf>
    <xf numFmtId="0" fontId="10" fillId="0" borderId="0" xfId="0" applyFont="1" applyBorder="1" applyAlignment="1" applyProtection="1">
      <alignment horizontal="right"/>
    </xf>
    <xf numFmtId="0" fontId="11" fillId="0" borderId="0" xfId="0" quotePrefix="1" applyFont="1" applyBorder="1" applyAlignment="1" applyProtection="1">
      <alignment horizontal="center" vertical="center"/>
    </xf>
    <xf numFmtId="39" fontId="10" fillId="0" borderId="0" xfId="0" applyNumberFormat="1" applyFont="1" applyProtection="1"/>
    <xf numFmtId="39" fontId="10" fillId="0" borderId="0" xfId="0" applyNumberFormat="1" applyFont="1" applyFill="1" applyProtection="1"/>
    <xf numFmtId="43" fontId="48" fillId="0" borderId="0" xfId="1" applyFont="1" applyFill="1"/>
    <xf numFmtId="0" fontId="0" fillId="0" borderId="0" xfId="0" applyNumberFormat="1" applyFill="1"/>
    <xf numFmtId="4" fontId="0" fillId="0" borderId="0" xfId="0" applyNumberFormat="1" applyFill="1"/>
    <xf numFmtId="0" fontId="33" fillId="0" borderId="30" xfId="0" applyFont="1" applyFill="1" applyBorder="1" applyAlignment="1">
      <alignment horizontal="center" vertical="center"/>
    </xf>
    <xf numFmtId="4" fontId="33" fillId="0" borderId="30" xfId="0" applyNumberFormat="1" applyFont="1" applyFill="1" applyBorder="1" applyAlignment="1">
      <alignment horizontal="center" vertical="center"/>
    </xf>
    <xf numFmtId="4" fontId="33" fillId="0" borderId="33" xfId="0" applyNumberFormat="1" applyFont="1" applyFill="1" applyBorder="1" applyAlignment="1">
      <alignment horizontal="center" vertical="center"/>
    </xf>
    <xf numFmtId="2" fontId="0" fillId="0" borderId="2" xfId="0" applyNumberFormat="1" applyFill="1" applyBorder="1"/>
    <xf numFmtId="4" fontId="0" fillId="0" borderId="0" xfId="0" applyNumberFormat="1" applyFill="1" applyBorder="1"/>
    <xf numFmtId="0" fontId="0" fillId="0" borderId="116" xfId="0" applyFill="1" applyBorder="1"/>
    <xf numFmtId="4" fontId="0" fillId="0" borderId="116" xfId="0" applyNumberFormat="1" applyFill="1" applyBorder="1"/>
    <xf numFmtId="168" fontId="11" fillId="0" borderId="12" xfId="0" applyNumberFormat="1" applyFont="1" applyFill="1" applyBorder="1" applyProtection="1"/>
    <xf numFmtId="0" fontId="6" fillId="0" borderId="0" xfId="0" applyNumberFormat="1" applyFont="1" applyAlignment="1" applyProtection="1">
      <protection locked="0"/>
    </xf>
    <xf numFmtId="43" fontId="55" fillId="0" borderId="144" xfId="1" applyFont="1" applyFill="1" applyBorder="1" applyAlignment="1">
      <alignment horizontal="center" vertical="center"/>
    </xf>
    <xf numFmtId="0" fontId="33" fillId="0" borderId="137" xfId="0" applyFont="1" applyFill="1" applyBorder="1" applyAlignment="1">
      <alignment horizontal="center" vertical="center"/>
    </xf>
    <xf numFmtId="2" fontId="0" fillId="0" borderId="123" xfId="0" applyNumberFormat="1" applyFill="1" applyBorder="1"/>
    <xf numFmtId="2" fontId="0" fillId="0" borderId="131" xfId="0" applyNumberFormat="1" applyFill="1" applyBorder="1"/>
    <xf numFmtId="0" fontId="10" fillId="0" borderId="116" xfId="0" applyFont="1" applyFill="1" applyBorder="1"/>
    <xf numFmtId="0" fontId="11" fillId="0" borderId="30" xfId="0" applyFont="1" applyFill="1" applyBorder="1" applyAlignment="1">
      <alignment horizontal="center" vertical="center"/>
    </xf>
    <xf numFmtId="0" fontId="11" fillId="0" borderId="105" xfId="0" applyFont="1" applyFill="1" applyBorder="1" applyAlignment="1">
      <alignment horizontal="center" vertical="center"/>
    </xf>
    <xf numFmtId="175" fontId="6" fillId="0" borderId="0" xfId="0" applyNumberFormat="1" applyFont="1" applyAlignment="1" applyProtection="1">
      <protection locked="0"/>
    </xf>
    <xf numFmtId="0" fontId="11" fillId="0" borderId="0" xfId="0" quotePrefix="1" applyFont="1" applyFill="1" applyBorder="1" applyAlignment="1" applyProtection="1">
      <alignment horizontal="center" vertical="center"/>
    </xf>
    <xf numFmtId="165" fontId="115" fillId="13" borderId="20" xfId="27" applyFont="1" applyFill="1" applyBorder="1" applyAlignment="1"/>
    <xf numFmtId="0" fontId="11" fillId="0" borderId="46" xfId="0" applyFont="1" applyFill="1" applyBorder="1" applyAlignment="1" applyProtection="1">
      <alignment horizontal="center" vertical="center"/>
    </xf>
    <xf numFmtId="170" fontId="6" fillId="0" borderId="0" xfId="0" applyNumberFormat="1" applyFont="1" applyProtection="1"/>
    <xf numFmtId="0" fontId="99" fillId="0" borderId="25" xfId="0" applyFont="1" applyBorder="1"/>
    <xf numFmtId="0" fontId="6" fillId="0" borderId="0" xfId="0" applyNumberFormat="1" applyFont="1" applyAlignment="1" applyProtection="1">
      <protection locked="0"/>
    </xf>
    <xf numFmtId="0" fontId="117" fillId="0" borderId="0" xfId="0" applyFont="1" applyBorder="1" applyAlignment="1"/>
    <xf numFmtId="0" fontId="14" fillId="0" borderId="0" xfId="0" applyFont="1" applyAlignment="1" applyProtection="1"/>
    <xf numFmtId="0" fontId="6" fillId="0" borderId="0" xfId="0" applyNumberFormat="1" applyFont="1" applyAlignment="1" applyProtection="1">
      <protection locked="0"/>
    </xf>
    <xf numFmtId="0" fontId="0" fillId="0" borderId="0" xfId="0" quotePrefix="1" applyNumberFormat="1" applyFont="1" applyAlignment="1" applyProtection="1">
      <protection locked="0"/>
    </xf>
    <xf numFmtId="43" fontId="55" fillId="0" borderId="146" xfId="1" applyFont="1" applyFill="1" applyBorder="1" applyAlignment="1">
      <alignment horizontal="center" vertical="center"/>
    </xf>
    <xf numFmtId="0" fontId="11" fillId="13" borderId="30" xfId="0" applyFont="1" applyFill="1" applyBorder="1" applyAlignment="1">
      <alignment horizontal="center" vertical="center" wrapText="1"/>
    </xf>
    <xf numFmtId="0" fontId="11" fillId="13" borderId="31" xfId="0" applyFont="1" applyFill="1" applyBorder="1" applyAlignment="1">
      <alignment horizontal="center" vertical="center"/>
    </xf>
    <xf numFmtId="170" fontId="10" fillId="0" borderId="148" xfId="1" applyNumberFormat="1" applyFont="1" applyFill="1" applyBorder="1" applyAlignment="1">
      <alignment horizontal="right"/>
    </xf>
    <xf numFmtId="170" fontId="10" fillId="0" borderId="17" xfId="1" applyNumberFormat="1" applyFont="1" applyFill="1" applyBorder="1" applyAlignment="1">
      <alignment horizontal="right"/>
    </xf>
    <xf numFmtId="170" fontId="10" fillId="0" borderId="108" xfId="1" applyNumberFormat="1" applyFont="1" applyFill="1" applyBorder="1"/>
    <xf numFmtId="0" fontId="11" fillId="0" borderId="150" xfId="0" applyFont="1" applyBorder="1" applyAlignment="1" applyProtection="1">
      <alignment horizontal="center" vertical="center"/>
    </xf>
    <xf numFmtId="0" fontId="6" fillId="0" borderId="0" xfId="0" applyNumberFormat="1" applyFont="1" applyAlignment="1" applyProtection="1">
      <protection locked="0"/>
    </xf>
    <xf numFmtId="37" fontId="11" fillId="0" borderId="122" xfId="0" applyNumberFormat="1" applyFont="1" applyFill="1" applyBorder="1" applyProtection="1"/>
    <xf numFmtId="0" fontId="14" fillId="0" borderId="0" xfId="0" applyFont="1" applyAlignment="1" applyProtection="1"/>
    <xf numFmtId="0" fontId="6" fillId="0" borderId="0" xfId="0" applyNumberFormat="1" applyFont="1" applyAlignment="1" applyProtection="1">
      <protection locked="0"/>
    </xf>
    <xf numFmtId="0" fontId="11" fillId="0" borderId="151" xfId="0" applyFont="1" applyBorder="1" applyAlignment="1" applyProtection="1">
      <alignment horizontal="center" vertical="center"/>
    </xf>
    <xf numFmtId="0" fontId="11" fillId="0" borderId="150" xfId="0" applyFont="1" applyFill="1" applyBorder="1" applyAlignment="1" applyProtection="1">
      <alignment horizontal="center" vertical="center"/>
    </xf>
    <xf numFmtId="0" fontId="54" fillId="0" borderId="17" xfId="0" applyFont="1" applyFill="1" applyBorder="1" applyProtection="1"/>
    <xf numFmtId="0" fontId="54" fillId="0" borderId="148" xfId="0" applyFont="1" applyFill="1" applyBorder="1" applyProtection="1"/>
    <xf numFmtId="170" fontId="11" fillId="16" borderId="45" xfId="1" applyNumberFormat="1" applyFont="1" applyFill="1" applyBorder="1" applyProtection="1"/>
    <xf numFmtId="43" fontId="10" fillId="0" borderId="17" xfId="1" applyFont="1" applyBorder="1" applyAlignment="1" applyProtection="1">
      <alignment horizontal="right"/>
    </xf>
    <xf numFmtId="43" fontId="10" fillId="0" borderId="17" xfId="1" applyFont="1" applyFill="1" applyBorder="1" applyAlignment="1" applyProtection="1">
      <alignment horizontal="right"/>
    </xf>
    <xf numFmtId="43" fontId="10" fillId="0" borderId="148" xfId="1" applyFont="1" applyFill="1" applyBorder="1" applyProtection="1"/>
    <xf numFmtId="0" fontId="11" fillId="6" borderId="150" xfId="0" applyFont="1" applyFill="1" applyBorder="1" applyAlignment="1" applyProtection="1">
      <alignment horizontal="center" vertical="center"/>
    </xf>
    <xf numFmtId="170" fontId="10" fillId="0" borderId="16" xfId="1" applyNumberFormat="1" applyFont="1" applyFill="1" applyBorder="1"/>
    <xf numFmtId="175" fontId="10" fillId="0" borderId="16" xfId="1" applyNumberFormat="1" applyFont="1" applyFill="1" applyBorder="1" applyAlignment="1">
      <alignment horizontal="right"/>
    </xf>
    <xf numFmtId="43" fontId="10" fillId="0" borderId="16" xfId="1" applyNumberFormat="1" applyFont="1" applyFill="1" applyBorder="1"/>
    <xf numFmtId="170" fontId="10" fillId="0" borderId="45" xfId="1" applyNumberFormat="1" applyFont="1" applyFill="1" applyBorder="1"/>
    <xf numFmtId="170" fontId="10" fillId="0" borderId="45" xfId="1" applyNumberFormat="1" applyFont="1" applyFill="1" applyBorder="1" applyProtection="1"/>
    <xf numFmtId="0" fontId="11" fillId="0" borderId="17" xfId="0" quotePrefix="1" applyFont="1" applyFill="1" applyBorder="1" applyAlignment="1" applyProtection="1">
      <alignment vertical="center"/>
    </xf>
    <xf numFmtId="0" fontId="11" fillId="0" borderId="66" xfId="0" applyFont="1" applyBorder="1" applyAlignment="1" applyProtection="1">
      <alignment horizontal="center" vertical="center"/>
    </xf>
    <xf numFmtId="0" fontId="6" fillId="0" borderId="0" xfId="0" applyNumberFormat="1" applyFont="1" applyAlignment="1" applyProtection="1">
      <protection locked="0"/>
    </xf>
    <xf numFmtId="170" fontId="10" fillId="0" borderId="17" xfId="1" quotePrefix="1" applyNumberFormat="1" applyFont="1" applyFill="1" applyBorder="1" applyAlignment="1" applyProtection="1">
      <alignment horizontal="center"/>
    </xf>
    <xf numFmtId="170" fontId="10" fillId="0" borderId="18" xfId="1" applyNumberFormat="1" applyFont="1" applyFill="1" applyBorder="1" applyProtection="1"/>
    <xf numFmtId="0" fontId="0" fillId="0" borderId="0" xfId="0" applyFont="1" applyBorder="1" applyProtection="1"/>
    <xf numFmtId="1" fontId="76" fillId="0" borderId="120" xfId="0" applyNumberFormat="1" applyFont="1" applyBorder="1" applyAlignment="1">
      <alignment horizontal="center" vertical="center" wrapText="1"/>
    </xf>
    <xf numFmtId="170" fontId="23" fillId="0" borderId="17" xfId="0" applyNumberFormat="1" applyFont="1" applyFill="1" applyBorder="1" applyAlignment="1" applyProtection="1">
      <protection locked="0"/>
    </xf>
    <xf numFmtId="170" fontId="27" fillId="8" borderId="45" xfId="1" applyNumberFormat="1" applyFont="1" applyFill="1" applyBorder="1" applyProtection="1"/>
    <xf numFmtId="0" fontId="10" fillId="0" borderId="152" xfId="0" applyFont="1" applyFill="1" applyBorder="1"/>
    <xf numFmtId="170" fontId="11" fillId="19" borderId="17" xfId="1" applyNumberFormat="1" applyFont="1" applyFill="1" applyBorder="1" applyProtection="1"/>
    <xf numFmtId="170" fontId="10" fillId="0" borderId="148" xfId="1" applyNumberFormat="1" applyFont="1" applyFill="1" applyBorder="1"/>
    <xf numFmtId="170" fontId="11" fillId="19" borderId="45" xfId="1" applyNumberFormat="1" applyFont="1" applyFill="1" applyBorder="1" applyProtection="1"/>
    <xf numFmtId="0" fontId="11" fillId="0" borderId="71" xfId="0" quotePrefix="1" applyFont="1" applyFill="1" applyBorder="1" applyAlignment="1" applyProtection="1">
      <alignment horizontal="center" vertical="center"/>
    </xf>
    <xf numFmtId="170" fontId="11" fillId="15" borderId="26" xfId="1" applyNumberFormat="1" applyFont="1" applyFill="1" applyBorder="1" applyProtection="1"/>
    <xf numFmtId="170" fontId="11" fillId="15" borderId="50" xfId="1" applyNumberFormat="1" applyFont="1" applyFill="1" applyBorder="1" applyProtection="1"/>
    <xf numFmtId="0" fontId="23" fillId="0" borderId="0" xfId="0" applyFont="1" applyFill="1" applyProtection="1"/>
    <xf numFmtId="43" fontId="23" fillId="0" borderId="0" xfId="1" quotePrefix="1" applyFont="1" applyFill="1" applyBorder="1" applyAlignment="1" applyProtection="1">
      <alignment horizontal="right"/>
    </xf>
    <xf numFmtId="0" fontId="67" fillId="0" borderId="0" xfId="0" applyFont="1" applyAlignment="1"/>
    <xf numFmtId="0" fontId="0" fillId="0" borderId="0" xfId="0" applyAlignment="1"/>
    <xf numFmtId="0" fontId="0" fillId="0" borderId="0" xfId="0" applyAlignment="1">
      <alignment wrapText="1"/>
    </xf>
    <xf numFmtId="0" fontId="6" fillId="0" borderId="0" xfId="0" applyNumberFormat="1" applyFont="1" applyAlignment="1" applyProtection="1">
      <protection locked="0"/>
    </xf>
    <xf numFmtId="0" fontId="11" fillId="6" borderId="150" xfId="0" applyFont="1" applyFill="1" applyBorder="1" applyAlignment="1" applyProtection="1">
      <alignment horizontal="center" vertical="center" wrapText="1"/>
    </xf>
    <xf numFmtId="43" fontId="6" fillId="0" borderId="0" xfId="0" applyNumberFormat="1" applyFont="1" applyProtection="1"/>
    <xf numFmtId="0" fontId="6" fillId="0" borderId="0" xfId="0" applyNumberFormat="1" applyFont="1" applyAlignment="1" applyProtection="1">
      <protection locked="0"/>
    </xf>
    <xf numFmtId="43" fontId="2" fillId="0" borderId="0" xfId="1" applyFont="1"/>
    <xf numFmtId="43" fontId="2" fillId="0" borderId="0" xfId="1" applyFont="1" applyFill="1"/>
    <xf numFmtId="0" fontId="23" fillId="0" borderId="9" xfId="0" applyFont="1" applyFill="1" applyBorder="1"/>
    <xf numFmtId="3" fontId="23" fillId="0" borderId="32" xfId="14" applyNumberFormat="1" applyFont="1" applyFill="1" applyBorder="1"/>
    <xf numFmtId="0" fontId="14" fillId="0" borderId="0" xfId="0" applyFont="1" applyBorder="1" applyAlignment="1" applyProtection="1"/>
    <xf numFmtId="0" fontId="6" fillId="0" borderId="0" xfId="0" applyNumberFormat="1" applyFont="1" applyAlignment="1" applyProtection="1">
      <protection locked="0"/>
    </xf>
    <xf numFmtId="43" fontId="10" fillId="0" borderId="0" xfId="0" applyNumberFormat="1" applyFont="1" applyProtection="1"/>
    <xf numFmtId="172" fontId="27" fillId="0" borderId="45" xfId="0" applyNumberFormat="1" applyFont="1" applyFill="1" applyBorder="1" applyAlignment="1" applyProtection="1">
      <alignment horizontal="right"/>
    </xf>
    <xf numFmtId="0" fontId="6" fillId="0" borderId="0" xfId="0" applyNumberFormat="1" applyFont="1" applyAlignment="1" applyProtection="1">
      <protection locked="0"/>
    </xf>
    <xf numFmtId="3" fontId="11" fillId="0" borderId="17" xfId="0" applyNumberFormat="1" applyFont="1" applyBorder="1" applyAlignment="1">
      <alignment horizontal="center"/>
    </xf>
    <xf numFmtId="3" fontId="27" fillId="8" borderId="53" xfId="0" applyNumberFormat="1" applyFont="1" applyFill="1" applyBorder="1" applyAlignment="1">
      <alignment horizontal="center"/>
    </xf>
    <xf numFmtId="3" fontId="27" fillId="8" borderId="38" xfId="0" applyNumberFormat="1" applyFont="1" applyFill="1" applyBorder="1" applyAlignment="1">
      <alignment horizontal="center"/>
    </xf>
    <xf numFmtId="0" fontId="11" fillId="6" borderId="149" xfId="0" applyFont="1" applyFill="1" applyBorder="1" applyAlignment="1" applyProtection="1">
      <alignment horizontal="center" vertical="center"/>
    </xf>
    <xf numFmtId="2" fontId="6" fillId="0" borderId="0" xfId="0" applyNumberFormat="1" applyFont="1" applyFill="1" applyAlignment="1" applyProtection="1">
      <protection locked="0"/>
    </xf>
    <xf numFmtId="0" fontId="114" fillId="0" borderId="0" xfId="0" applyNumberFormat="1" applyFont="1" applyFill="1" applyAlignment="1" applyProtection="1">
      <protection locked="0"/>
    </xf>
    <xf numFmtId="0" fontId="6" fillId="0" borderId="0" xfId="0" applyNumberFormat="1" applyFont="1" applyAlignment="1" applyProtection="1">
      <protection locked="0"/>
    </xf>
    <xf numFmtId="167" fontId="11" fillId="6" borderId="150" xfId="4" applyFont="1" applyFill="1" applyBorder="1" applyAlignment="1" applyProtection="1">
      <alignment horizontal="center" vertical="center" wrapText="1"/>
    </xf>
    <xf numFmtId="169" fontId="11" fillId="6" borderId="150" xfId="4" quotePrefix="1" applyNumberFormat="1" applyFont="1" applyFill="1" applyBorder="1" applyAlignment="1" applyProtection="1">
      <alignment horizontal="center" vertical="center"/>
    </xf>
    <xf numFmtId="178" fontId="10" fillId="0" borderId="56" xfId="7" applyNumberFormat="1" applyFont="1" applyFill="1" applyBorder="1" applyAlignment="1">
      <alignment horizontal="right"/>
    </xf>
    <xf numFmtId="0" fontId="0" fillId="0" borderId="0" xfId="0" quotePrefix="1" applyFont="1" applyAlignment="1">
      <alignment horizontal="center"/>
    </xf>
    <xf numFmtId="0" fontId="6" fillId="0" borderId="0" xfId="0" applyNumberFormat="1" applyFont="1" applyAlignment="1" applyProtection="1">
      <protection locked="0"/>
    </xf>
    <xf numFmtId="0" fontId="20" fillId="11" borderId="78" xfId="0" applyFont="1" applyFill="1" applyBorder="1" applyAlignment="1" applyProtection="1">
      <alignment horizontal="left" vertical="center"/>
      <protection locked="0"/>
    </xf>
    <xf numFmtId="0" fontId="11" fillId="0" borderId="17" xfId="0" quotePrefix="1" applyFont="1" applyBorder="1" applyAlignment="1" applyProtection="1">
      <alignment vertical="center"/>
    </xf>
    <xf numFmtId="168" fontId="10" fillId="0" borderId="0" xfId="0" applyNumberFormat="1" applyFont="1" applyProtection="1"/>
    <xf numFmtId="170" fontId="10" fillId="0" borderId="19" xfId="1" applyNumberFormat="1" applyFont="1" applyFill="1" applyBorder="1"/>
    <xf numFmtId="37" fontId="10" fillId="0" borderId="0" xfId="0" applyNumberFormat="1" applyFont="1" applyAlignment="1" applyProtection="1">
      <protection locked="0"/>
    </xf>
    <xf numFmtId="37" fontId="10" fillId="0" borderId="0" xfId="0" applyNumberFormat="1" applyFont="1" applyFill="1" applyBorder="1" applyProtection="1"/>
    <xf numFmtId="1" fontId="0" fillId="0" borderId="0" xfId="0" applyNumberFormat="1" applyFill="1" applyBorder="1"/>
    <xf numFmtId="0" fontId="29" fillId="0" borderId="0" xfId="0" applyFont="1" applyAlignment="1" applyProtection="1">
      <alignment vertical="center"/>
    </xf>
    <xf numFmtId="170" fontId="18" fillId="5" borderId="20" xfId="1" applyNumberFormat="1" applyFont="1" applyFill="1" applyBorder="1" applyAlignment="1" applyProtection="1">
      <alignment horizontal="center"/>
    </xf>
    <xf numFmtId="0" fontId="11" fillId="0" borderId="25" xfId="0" applyFont="1" applyFill="1" applyBorder="1" applyProtection="1"/>
    <xf numFmtId="0" fontId="10" fillId="0" borderId="157" xfId="0" applyFont="1" applyFill="1" applyBorder="1" applyAlignment="1" applyProtection="1"/>
    <xf numFmtId="167" fontId="15" fillId="0" borderId="0" xfId="4" applyFont="1" applyBorder="1" applyAlignment="1" applyProtection="1">
      <alignment vertical="top"/>
    </xf>
    <xf numFmtId="0" fontId="21" fillId="0" borderId="0" xfId="0" quotePrefix="1" applyFont="1" applyBorder="1" applyProtection="1"/>
    <xf numFmtId="0" fontId="55" fillId="0" borderId="25" xfId="0" applyFont="1" applyFill="1" applyBorder="1" applyProtection="1"/>
    <xf numFmtId="37" fontId="10" fillId="0" borderId="17" xfId="0" applyNumberFormat="1" applyFont="1" applyFill="1" applyBorder="1" applyProtection="1"/>
    <xf numFmtId="3" fontId="10" fillId="0" borderId="0" xfId="0" applyNumberFormat="1" applyFont="1" applyAlignment="1" applyProtection="1">
      <protection locked="0"/>
    </xf>
    <xf numFmtId="0" fontId="11" fillId="0" borderId="0" xfId="0" applyFont="1" applyFill="1" applyBorder="1" applyAlignment="1" applyProtection="1">
      <alignment horizontal="center" vertical="center"/>
    </xf>
    <xf numFmtId="0" fontId="16" fillId="0" borderId="0" xfId="0" applyFont="1" applyFill="1" applyAlignment="1" applyProtection="1">
      <alignment vertical="center"/>
    </xf>
    <xf numFmtId="37" fontId="16" fillId="0" borderId="0" xfId="0" applyNumberFormat="1" applyFont="1" applyFill="1" applyProtection="1"/>
    <xf numFmtId="0" fontId="54" fillId="0" borderId="15" xfId="0" applyFont="1" applyFill="1" applyBorder="1" applyProtection="1"/>
    <xf numFmtId="0" fontId="6" fillId="0" borderId="0" xfId="0" applyNumberFormat="1" applyFont="1" applyAlignment="1" applyProtection="1">
      <protection locked="0"/>
    </xf>
    <xf numFmtId="170" fontId="27" fillId="8" borderId="0" xfId="1" applyNumberFormat="1" applyFont="1" applyFill="1" applyBorder="1" applyProtection="1"/>
    <xf numFmtId="0" fontId="94" fillId="0" borderId="0" xfId="0" applyNumberFormat="1" applyFont="1" applyAlignment="1" applyProtection="1">
      <protection locked="0"/>
    </xf>
    <xf numFmtId="0" fontId="23" fillId="0" borderId="1" xfId="0" applyFont="1" applyFill="1" applyBorder="1"/>
    <xf numFmtId="0" fontId="22" fillId="0" borderId="0" xfId="0" applyFont="1" applyAlignment="1">
      <alignment horizontal="left"/>
    </xf>
    <xf numFmtId="170" fontId="59" fillId="0" borderId="0" xfId="0" applyNumberFormat="1" applyFont="1" applyAlignment="1" applyProtection="1">
      <protection locked="0"/>
    </xf>
    <xf numFmtId="0" fontId="122" fillId="0" borderId="0" xfId="0" applyNumberFormat="1" applyFont="1" applyAlignment="1" applyProtection="1">
      <protection locked="0"/>
    </xf>
    <xf numFmtId="0" fontId="0" fillId="0" borderId="0" xfId="0" applyNumberFormat="1" applyFont="1" applyFill="1" applyBorder="1" applyAlignment="1" applyProtection="1">
      <protection locked="0"/>
    </xf>
    <xf numFmtId="1" fontId="76" fillId="0" borderId="159" xfId="0" applyNumberFormat="1" applyFont="1" applyFill="1" applyBorder="1" applyAlignment="1">
      <alignment horizontal="center" vertical="center"/>
    </xf>
    <xf numFmtId="170" fontId="23" fillId="0" borderId="84" xfId="1" applyNumberFormat="1" applyFont="1" applyFill="1" applyBorder="1" applyAlignment="1" applyProtection="1">
      <protection locked="0"/>
    </xf>
    <xf numFmtId="1" fontId="76" fillId="0" borderId="159" xfId="0" quotePrefix="1" applyNumberFormat="1" applyFont="1" applyFill="1" applyBorder="1" applyAlignment="1">
      <alignment horizontal="center" vertical="center"/>
    </xf>
    <xf numFmtId="170" fontId="27" fillId="8" borderId="66" xfId="1" applyNumberFormat="1" applyFont="1" applyFill="1" applyBorder="1" applyProtection="1"/>
    <xf numFmtId="170" fontId="6" fillId="0" borderId="0" xfId="0" applyNumberFormat="1" applyFont="1" applyFill="1" applyBorder="1" applyAlignment="1" applyProtection="1">
      <protection locked="0"/>
    </xf>
    <xf numFmtId="170" fontId="27" fillId="8" borderId="2" xfId="1" applyNumberFormat="1" applyFont="1" applyFill="1" applyBorder="1" applyProtection="1"/>
    <xf numFmtId="0" fontId="14" fillId="0" borderId="0" xfId="0" applyFont="1" applyAlignment="1" applyProtection="1"/>
    <xf numFmtId="0" fontId="6" fillId="0" borderId="0" xfId="0" applyNumberFormat="1" applyFont="1" applyAlignment="1" applyProtection="1">
      <protection locked="0"/>
    </xf>
    <xf numFmtId="0" fontId="6" fillId="0" borderId="0" xfId="0" applyNumberFormat="1" applyFont="1" applyAlignment="1" applyProtection="1">
      <protection locked="0"/>
    </xf>
    <xf numFmtId="0" fontId="11" fillId="13" borderId="31" xfId="0" applyFont="1" applyFill="1" applyBorder="1" applyAlignment="1">
      <alignment horizontal="center" vertical="center" wrapText="1"/>
    </xf>
    <xf numFmtId="3" fontId="23" fillId="0" borderId="32" xfId="0" applyNumberFormat="1" applyFont="1" applyFill="1" applyBorder="1"/>
    <xf numFmtId="3" fontId="23" fillId="0" borderId="0" xfId="0" applyNumberFormat="1" applyFont="1" applyFill="1" applyBorder="1"/>
    <xf numFmtId="0" fontId="10" fillId="0" borderId="0" xfId="0" applyFont="1" applyAlignment="1">
      <alignment horizontal="center"/>
    </xf>
    <xf numFmtId="37" fontId="11" fillId="6" borderId="20" xfId="0" applyNumberFormat="1" applyFont="1" applyFill="1" applyBorder="1" applyProtection="1"/>
    <xf numFmtId="1" fontId="23" fillId="0" borderId="0" xfId="0" applyNumberFormat="1" applyFont="1" applyBorder="1" applyProtection="1"/>
    <xf numFmtId="37" fontId="11" fillId="6" borderId="20" xfId="0" applyNumberFormat="1" applyFont="1" applyFill="1" applyBorder="1" applyAlignment="1" applyProtection="1">
      <alignment horizontal="right"/>
    </xf>
    <xf numFmtId="0" fontId="25" fillId="0" borderId="25" xfId="0" applyFont="1" applyBorder="1" applyProtection="1"/>
    <xf numFmtId="0" fontId="11" fillId="6" borderId="44" xfId="0" applyFont="1" applyFill="1" applyBorder="1" applyAlignment="1" applyProtection="1">
      <alignment vertical="center"/>
    </xf>
    <xf numFmtId="164" fontId="11" fillId="6" borderId="49" xfId="0" applyNumberFormat="1" applyFont="1" applyFill="1" applyBorder="1" applyAlignment="1" applyProtection="1">
      <alignment vertical="center"/>
    </xf>
    <xf numFmtId="0" fontId="11" fillId="6" borderId="160" xfId="0" applyFont="1" applyFill="1" applyBorder="1" applyAlignment="1" applyProtection="1">
      <alignment horizontal="center" vertical="center"/>
    </xf>
    <xf numFmtId="0" fontId="11" fillId="6" borderId="161" xfId="4" quotePrefix="1" applyNumberFormat="1" applyFont="1" applyFill="1" applyBorder="1" applyAlignment="1" applyProtection="1">
      <alignment horizontal="center" vertical="center"/>
    </xf>
    <xf numFmtId="0" fontId="11" fillId="6" borderId="162" xfId="4" quotePrefix="1" applyNumberFormat="1" applyFont="1" applyFill="1" applyBorder="1" applyAlignment="1" applyProtection="1">
      <alignment horizontal="center" vertical="center"/>
    </xf>
    <xf numFmtId="170" fontId="60" fillId="0" borderId="17" xfId="1" applyNumberFormat="1" applyFont="1" applyFill="1" applyBorder="1" applyAlignment="1" applyProtection="1">
      <protection locked="0"/>
    </xf>
    <xf numFmtId="1" fontId="76" fillId="0" borderId="163" xfId="0" applyNumberFormat="1" applyFont="1" applyBorder="1" applyAlignment="1">
      <alignment horizontal="center" vertical="center" wrapText="1"/>
    </xf>
    <xf numFmtId="170" fontId="23" fillId="0" borderId="2" xfId="1" applyNumberFormat="1" applyFont="1" applyFill="1" applyBorder="1" applyAlignment="1" applyProtection="1">
      <protection locked="0"/>
    </xf>
    <xf numFmtId="170" fontId="23" fillId="0" borderId="10" xfId="1" applyNumberFormat="1" applyFont="1" applyFill="1" applyBorder="1" applyAlignment="1" applyProtection="1">
      <protection locked="0"/>
    </xf>
    <xf numFmtId="170" fontId="27" fillId="15" borderId="164" xfId="1" applyNumberFormat="1" applyFont="1" applyFill="1" applyBorder="1" applyProtection="1"/>
    <xf numFmtId="170" fontId="27" fillId="8" borderId="165" xfId="1" applyNumberFormat="1" applyFont="1" applyFill="1" applyBorder="1" applyProtection="1"/>
    <xf numFmtId="170" fontId="11" fillId="8" borderId="26" xfId="1" applyNumberFormat="1" applyFont="1" applyFill="1" applyBorder="1" applyProtection="1"/>
    <xf numFmtId="170" fontId="10" fillId="0" borderId="148" xfId="1" applyNumberFormat="1" applyFont="1" applyFill="1" applyBorder="1" applyProtection="1"/>
    <xf numFmtId="170" fontId="11" fillId="19" borderId="122" xfId="1" applyNumberFormat="1" applyFont="1" applyFill="1" applyBorder="1" applyProtection="1"/>
    <xf numFmtId="0" fontId="6" fillId="0" borderId="0" xfId="0" applyNumberFormat="1" applyFont="1" applyAlignment="1" applyProtection="1">
      <protection locked="0"/>
    </xf>
    <xf numFmtId="170" fontId="10" fillId="0" borderId="166" xfId="1" applyNumberFormat="1" applyFont="1" applyFill="1" applyBorder="1"/>
    <xf numFmtId="170" fontId="10" fillId="0" borderId="167" xfId="1" applyNumberFormat="1" applyFont="1" applyFill="1" applyBorder="1" applyProtection="1"/>
    <xf numFmtId="168" fontId="10" fillId="0" borderId="169" xfId="0" applyNumberFormat="1" applyFont="1" applyFill="1" applyBorder="1" applyAlignment="1" applyProtection="1">
      <alignment horizontal="center" vertical="center"/>
    </xf>
    <xf numFmtId="171" fontId="10" fillId="0" borderId="169" xfId="0" applyNumberFormat="1" applyFont="1" applyFill="1" applyBorder="1" applyAlignment="1" applyProtection="1">
      <alignment horizontal="center" vertical="center"/>
    </xf>
    <xf numFmtId="164" fontId="23" fillId="0" borderId="102" xfId="0" applyNumberFormat="1" applyFont="1" applyBorder="1" applyAlignment="1">
      <alignment horizontal="center"/>
    </xf>
    <xf numFmtId="164" fontId="23" fillId="13" borderId="102" xfId="0" applyNumberFormat="1" applyFont="1" applyFill="1" applyBorder="1" applyAlignment="1">
      <alignment horizontal="center"/>
    </xf>
    <xf numFmtId="164" fontId="23" fillId="8" borderId="102" xfId="0" applyNumberFormat="1" applyFont="1" applyFill="1" applyBorder="1" applyAlignment="1">
      <alignment horizontal="center"/>
    </xf>
    <xf numFmtId="164" fontId="23" fillId="0" borderId="102" xfId="0" applyNumberFormat="1" applyFont="1" applyFill="1" applyBorder="1" applyAlignment="1">
      <alignment horizontal="center"/>
    </xf>
    <xf numFmtId="164" fontId="23" fillId="0" borderId="8" xfId="0" applyNumberFormat="1" applyFont="1" applyFill="1" applyBorder="1" applyAlignment="1">
      <alignment horizontal="center"/>
    </xf>
    <xf numFmtId="164" fontId="23" fillId="8" borderId="8" xfId="0" applyNumberFormat="1" applyFont="1" applyFill="1" applyBorder="1" applyAlignment="1">
      <alignment horizontal="center"/>
    </xf>
    <xf numFmtId="164" fontId="23" fillId="8" borderId="144" xfId="0" applyNumberFormat="1" applyFont="1" applyFill="1" applyBorder="1" applyAlignment="1">
      <alignment horizontal="center"/>
    </xf>
    <xf numFmtId="164" fontId="23" fillId="8" borderId="152" xfId="0" applyNumberFormat="1" applyFont="1" applyFill="1" applyBorder="1" applyAlignment="1">
      <alignment horizontal="center"/>
    </xf>
    <xf numFmtId="168" fontId="10" fillId="13" borderId="169" xfId="0" applyNumberFormat="1" applyFont="1" applyFill="1" applyBorder="1" applyAlignment="1" applyProtection="1">
      <alignment horizontal="center" vertical="center"/>
    </xf>
    <xf numFmtId="171" fontId="10" fillId="13" borderId="169" xfId="0" applyNumberFormat="1" applyFont="1" applyFill="1" applyBorder="1" applyAlignment="1" applyProtection="1">
      <alignment horizontal="center" vertical="center"/>
    </xf>
    <xf numFmtId="0" fontId="35" fillId="0" borderId="0" xfId="0" applyFont="1" applyAlignment="1">
      <alignment horizontal="right"/>
    </xf>
    <xf numFmtId="0" fontId="6" fillId="0" borderId="0" xfId="0" applyNumberFormat="1" applyFont="1" applyAlignment="1" applyProtection="1">
      <protection locked="0"/>
    </xf>
    <xf numFmtId="0" fontId="18" fillId="0" borderId="150" xfId="0" applyFont="1" applyBorder="1" applyAlignment="1" applyProtection="1">
      <alignment horizontal="center" vertical="center"/>
    </xf>
    <xf numFmtId="0" fontId="18" fillId="0" borderId="149" xfId="0" applyFont="1" applyBorder="1" applyAlignment="1" applyProtection="1">
      <alignment horizontal="center" vertical="center"/>
    </xf>
    <xf numFmtId="170" fontId="18" fillId="3" borderId="167" xfId="1" applyNumberFormat="1" applyFont="1" applyFill="1" applyBorder="1" applyAlignment="1" applyProtection="1">
      <alignment horizontal="center"/>
    </xf>
    <xf numFmtId="170" fontId="18" fillId="3" borderId="168" xfId="1" applyNumberFormat="1" applyFont="1" applyFill="1" applyBorder="1" applyAlignment="1" applyProtection="1">
      <alignment horizontal="center"/>
    </xf>
    <xf numFmtId="0" fontId="18" fillId="0" borderId="157" xfId="0" applyFont="1" applyBorder="1" applyProtection="1"/>
    <xf numFmtId="170" fontId="11" fillId="3" borderId="148" xfId="1" applyNumberFormat="1" applyFont="1" applyFill="1" applyBorder="1" applyAlignment="1" applyProtection="1">
      <alignment horizontal="center"/>
    </xf>
    <xf numFmtId="170" fontId="18" fillId="3" borderId="167" xfId="1" applyNumberFormat="1" applyFont="1" applyFill="1" applyBorder="1" applyAlignment="1" applyProtection="1">
      <alignment horizontal="center" vertical="center"/>
    </xf>
    <xf numFmtId="170" fontId="18" fillId="3" borderId="168" xfId="1" applyNumberFormat="1" applyFont="1" applyFill="1" applyBorder="1" applyAlignment="1" applyProtection="1">
      <alignment horizontal="center" vertical="center"/>
    </xf>
    <xf numFmtId="43" fontId="23" fillId="0" borderId="123" xfId="1" applyFont="1" applyFill="1" applyBorder="1"/>
    <xf numFmtId="0" fontId="21" fillId="0" borderId="0" xfId="0" applyFont="1" applyFill="1" applyBorder="1" applyAlignment="1" applyProtection="1">
      <alignment wrapText="1"/>
    </xf>
    <xf numFmtId="170" fontId="23" fillId="0" borderId="0" xfId="1" applyNumberFormat="1" applyFont="1" applyFill="1" applyBorder="1" applyProtection="1"/>
    <xf numFmtId="170" fontId="23" fillId="0" borderId="169" xfId="1" quotePrefix="1" applyNumberFormat="1" applyFont="1" applyFill="1" applyBorder="1" applyAlignment="1" applyProtection="1">
      <alignment horizontal="right"/>
    </xf>
    <xf numFmtId="43" fontId="11" fillId="6" borderId="50" xfId="1" applyFont="1" applyFill="1" applyBorder="1" applyProtection="1"/>
    <xf numFmtId="0" fontId="6" fillId="0" borderId="0" xfId="0" applyNumberFormat="1" applyFont="1" applyAlignment="1" applyProtection="1">
      <protection locked="0"/>
    </xf>
    <xf numFmtId="0" fontId="19" fillId="0" borderId="0" xfId="3" quotePrefix="1" applyNumberFormat="1" applyFont="1" applyAlignment="1">
      <alignment horizontal="center"/>
    </xf>
    <xf numFmtId="0" fontId="14" fillId="0" borderId="0" xfId="0" applyFont="1" applyAlignment="1" applyProtection="1"/>
    <xf numFmtId="0" fontId="6" fillId="0" borderId="0" xfId="0" applyNumberFormat="1" applyFont="1" applyAlignment="1" applyProtection="1">
      <protection locked="0"/>
    </xf>
    <xf numFmtId="170" fontId="43" fillId="0" borderId="0" xfId="1" applyNumberFormat="1" applyFont="1" applyAlignment="1" applyProtection="1">
      <protection locked="0"/>
    </xf>
    <xf numFmtId="3" fontId="43" fillId="0" borderId="0" xfId="0" applyNumberFormat="1" applyFont="1" applyAlignment="1" applyProtection="1">
      <protection locked="0"/>
    </xf>
    <xf numFmtId="164" fontId="10" fillId="0" borderId="0" xfId="0" applyNumberFormat="1" applyFont="1" applyAlignment="1" applyProtection="1">
      <protection locked="0"/>
    </xf>
    <xf numFmtId="1" fontId="10" fillId="0" borderId="0" xfId="0" applyNumberFormat="1" applyFont="1" applyFill="1" applyAlignment="1" applyProtection="1">
      <protection locked="0"/>
    </xf>
    <xf numFmtId="0" fontId="11" fillId="0" borderId="31" xfId="0" applyFont="1" applyFill="1" applyBorder="1" applyAlignment="1">
      <alignment horizontal="center" vertical="center" wrapText="1"/>
    </xf>
    <xf numFmtId="0" fontId="11" fillId="0" borderId="0" xfId="0" applyFont="1" applyFill="1" applyBorder="1" applyAlignment="1" applyProtection="1">
      <alignment horizontal="center" wrapText="1"/>
    </xf>
    <xf numFmtId="0" fontId="11" fillId="0" borderId="31" xfId="0" quotePrefix="1" applyFont="1" applyFill="1" applyBorder="1" applyAlignment="1">
      <alignment horizontal="center" vertical="center" wrapText="1"/>
    </xf>
    <xf numFmtId="0" fontId="27" fillId="0" borderId="130" xfId="0" applyFont="1" applyFill="1" applyBorder="1" applyAlignment="1">
      <alignment horizontal="center"/>
    </xf>
    <xf numFmtId="0" fontId="23" fillId="0" borderId="142" xfId="0" applyFont="1" applyFill="1" applyBorder="1"/>
    <xf numFmtId="0" fontId="11" fillId="0" borderId="149" xfId="0" applyFont="1" applyBorder="1" applyAlignment="1" applyProtection="1">
      <alignment horizontal="center" vertical="center"/>
    </xf>
    <xf numFmtId="43" fontId="10" fillId="0" borderId="167" xfId="1" quotePrefix="1" applyFont="1" applyFill="1" applyBorder="1" applyAlignment="1" applyProtection="1">
      <alignment horizontal="right"/>
    </xf>
    <xf numFmtId="43" fontId="10" fillId="0" borderId="167" xfId="1" applyFont="1" applyFill="1" applyBorder="1" applyProtection="1"/>
    <xf numFmtId="43" fontId="11" fillId="0" borderId="167" xfId="1" applyFont="1" applyFill="1" applyBorder="1" applyProtection="1"/>
    <xf numFmtId="43" fontId="11" fillId="0" borderId="169" xfId="1" applyFont="1" applyFill="1" applyBorder="1" applyProtection="1"/>
    <xf numFmtId="43" fontId="11" fillId="0" borderId="168" xfId="1" applyFont="1" applyFill="1" applyBorder="1" applyProtection="1"/>
    <xf numFmtId="0" fontId="28" fillId="0" borderId="0" xfId="0" applyNumberFormat="1" applyFont="1" applyAlignment="1" applyProtection="1">
      <protection locked="0"/>
    </xf>
    <xf numFmtId="0" fontId="57" fillId="6" borderId="156" xfId="0" applyFont="1" applyFill="1" applyBorder="1" applyAlignment="1">
      <alignment horizontal="center" vertical="center"/>
    </xf>
    <xf numFmtId="0" fontId="57" fillId="6" borderId="156" xfId="0" applyFont="1" applyFill="1" applyBorder="1" applyAlignment="1">
      <alignment horizontal="center" vertical="center" wrapText="1"/>
    </xf>
    <xf numFmtId="0" fontId="23" fillId="0" borderId="169" xfId="0" applyFont="1" applyBorder="1" applyAlignment="1" applyProtection="1">
      <alignment horizontal="center"/>
    </xf>
    <xf numFmtId="170" fontId="10" fillId="0" borderId="109" xfId="1" applyNumberFormat="1" applyFont="1" applyFill="1" applyBorder="1"/>
    <xf numFmtId="170" fontId="11" fillId="14" borderId="117" xfId="6" applyNumberFormat="1" applyFont="1" applyFill="1" applyBorder="1"/>
    <xf numFmtId="170" fontId="11" fillId="14" borderId="111" xfId="6" applyNumberFormat="1" applyFont="1" applyFill="1" applyBorder="1"/>
    <xf numFmtId="0" fontId="12" fillId="0" borderId="0" xfId="0" applyFont="1" applyBorder="1" applyAlignment="1"/>
    <xf numFmtId="0" fontId="15" fillId="0" borderId="0" xfId="0" applyNumberFormat="1" applyFont="1" applyAlignment="1" applyProtection="1">
      <alignment horizontal="left" vertical="center"/>
      <protection locked="0"/>
    </xf>
    <xf numFmtId="172" fontId="23" fillId="0" borderId="0" xfId="0" applyNumberFormat="1" applyFont="1" applyProtection="1"/>
    <xf numFmtId="164" fontId="10" fillId="0" borderId="180" xfId="3" applyNumberFormat="1" applyFont="1" applyFill="1" applyBorder="1" applyAlignment="1" applyProtection="1">
      <protection locked="0"/>
    </xf>
    <xf numFmtId="164" fontId="10" fillId="0" borderId="0" xfId="3" applyNumberFormat="1" applyFont="1" applyFill="1" applyBorder="1" applyAlignment="1" applyProtection="1">
      <protection locked="0"/>
    </xf>
    <xf numFmtId="0" fontId="6" fillId="0" borderId="0" xfId="0" applyNumberFormat="1" applyFont="1" applyAlignment="1" applyProtection="1">
      <protection locked="0"/>
    </xf>
    <xf numFmtId="37" fontId="11" fillId="3" borderId="148" xfId="0" applyNumberFormat="1" applyFont="1" applyFill="1" applyBorder="1" applyAlignment="1" applyProtection="1"/>
    <xf numFmtId="0" fontId="14" fillId="0" borderId="0" xfId="0" applyFont="1" applyAlignment="1" applyProtection="1"/>
    <xf numFmtId="0" fontId="11" fillId="0" borderId="0" xfId="0" applyFont="1" applyAlignment="1" applyProtection="1"/>
    <xf numFmtId="0" fontId="6" fillId="0" borderId="0" xfId="0" applyNumberFormat="1" applyFont="1" applyAlignment="1" applyProtection="1">
      <protection locked="0"/>
    </xf>
    <xf numFmtId="0" fontId="7" fillId="6" borderId="181" xfId="3" applyNumberFormat="1" applyFont="1" applyFill="1" applyBorder="1" applyAlignment="1" applyProtection="1">
      <alignment horizontal="center"/>
      <protection locked="0"/>
    </xf>
    <xf numFmtId="0" fontId="7" fillId="6" borderId="182" xfId="3" applyNumberFormat="1" applyFont="1" applyFill="1" applyBorder="1" applyAlignment="1" applyProtection="1">
      <alignment horizontal="center"/>
      <protection locked="0"/>
    </xf>
    <xf numFmtId="0" fontId="8" fillId="6" borderId="181" xfId="3" applyNumberFormat="1" applyFont="1" applyFill="1" applyBorder="1" applyAlignment="1" applyProtection="1">
      <alignment horizontal="center"/>
      <protection locked="0"/>
    </xf>
    <xf numFmtId="0" fontId="8" fillId="6" borderId="182" xfId="3" applyNumberFormat="1" applyFont="1" applyFill="1" applyBorder="1" applyAlignment="1" applyProtection="1">
      <alignment horizontal="center"/>
      <protection locked="0"/>
    </xf>
    <xf numFmtId="3" fontId="10" fillId="0" borderId="181" xfId="3" applyNumberFormat="1" applyFont="1" applyFill="1" applyBorder="1" applyAlignment="1" applyProtection="1">
      <protection locked="0"/>
    </xf>
    <xf numFmtId="164" fontId="10" fillId="0" borderId="181" xfId="3" applyNumberFormat="1" applyFont="1" applyFill="1" applyBorder="1" applyAlignment="1" applyProtection="1">
      <protection locked="0"/>
    </xf>
    <xf numFmtId="164" fontId="10" fillId="0" borderId="182" xfId="3" applyNumberFormat="1" applyFont="1" applyFill="1" applyBorder="1" applyAlignment="1" applyProtection="1">
      <protection locked="0"/>
    </xf>
    <xf numFmtId="37" fontId="10" fillId="0" borderId="169" xfId="0" applyNumberFormat="1" applyFont="1" applyFill="1" applyBorder="1" applyProtection="1"/>
    <xf numFmtId="167" fontId="10" fillId="0" borderId="167" xfId="4" applyFont="1" applyBorder="1" applyProtection="1"/>
    <xf numFmtId="164" fontId="10" fillId="0" borderId="167" xfId="4" applyNumberFormat="1" applyFont="1" applyFill="1" applyBorder="1" applyProtection="1"/>
    <xf numFmtId="167" fontId="11" fillId="0" borderId="167" xfId="4" applyFont="1" applyBorder="1" applyProtection="1"/>
    <xf numFmtId="164" fontId="11" fillId="0" borderId="167" xfId="4" applyNumberFormat="1" applyFont="1" applyFill="1" applyBorder="1" applyProtection="1"/>
    <xf numFmtId="174" fontId="95" fillId="0" borderId="167" xfId="5" applyNumberFormat="1" applyFont="1" applyFill="1" applyBorder="1" applyAlignment="1"/>
    <xf numFmtId="2" fontId="10" fillId="0" borderId="167" xfId="4" applyNumberFormat="1" applyFont="1" applyFill="1" applyBorder="1" applyProtection="1"/>
    <xf numFmtId="167" fontId="11" fillId="6" borderId="167" xfId="4" applyFont="1" applyFill="1" applyBorder="1" applyAlignment="1" applyProtection="1">
      <alignment vertical="center"/>
    </xf>
    <xf numFmtId="164" fontId="11" fillId="6" borderId="167" xfId="4" applyNumberFormat="1" applyFont="1" applyFill="1" applyBorder="1" applyAlignment="1" applyProtection="1">
      <alignment vertical="center"/>
    </xf>
    <xf numFmtId="43" fontId="23" fillId="0" borderId="169" xfId="1" quotePrefix="1" applyFont="1" applyFill="1" applyBorder="1" applyAlignment="1" applyProtection="1">
      <alignment horizontal="right"/>
    </xf>
    <xf numFmtId="37" fontId="23" fillId="0" borderId="169" xfId="0" applyNumberFormat="1" applyFont="1" applyFill="1" applyBorder="1" applyAlignment="1" applyProtection="1">
      <alignment horizontal="right"/>
    </xf>
    <xf numFmtId="37" fontId="23" fillId="0" borderId="169" xfId="0" quotePrefix="1" applyNumberFormat="1" applyFont="1" applyFill="1" applyBorder="1" applyAlignment="1" applyProtection="1">
      <alignment horizontal="right"/>
    </xf>
    <xf numFmtId="37" fontId="23" fillId="0" borderId="167" xfId="0" applyNumberFormat="1" applyFont="1" applyBorder="1" applyProtection="1"/>
    <xf numFmtId="37" fontId="23" fillId="0" borderId="168" xfId="0" applyNumberFormat="1" applyFont="1" applyBorder="1" applyProtection="1"/>
    <xf numFmtId="170" fontId="23" fillId="0" borderId="169" xfId="1" applyNumberFormat="1" applyFont="1" applyFill="1" applyBorder="1" applyAlignment="1" applyProtection="1">
      <alignment horizontal="right"/>
    </xf>
    <xf numFmtId="170" fontId="23" fillId="0" borderId="167" xfId="1" applyNumberFormat="1" applyFont="1" applyBorder="1" applyProtection="1"/>
    <xf numFmtId="170" fontId="23" fillId="0" borderId="168" xfId="1" applyNumberFormat="1" applyFont="1" applyBorder="1" applyProtection="1"/>
    <xf numFmtId="0" fontId="23" fillId="0" borderId="169" xfId="0" applyFont="1" applyBorder="1" applyProtection="1"/>
    <xf numFmtId="43" fontId="23" fillId="0" borderId="169" xfId="1" quotePrefix="1" applyFont="1" applyFill="1" applyBorder="1" applyAlignment="1" applyProtection="1">
      <alignment horizontal="center"/>
    </xf>
    <xf numFmtId="0" fontId="11" fillId="6" borderId="151" xfId="0" applyFont="1" applyFill="1" applyBorder="1" applyAlignment="1" applyProtection="1">
      <alignment horizontal="center" vertical="center"/>
    </xf>
    <xf numFmtId="170" fontId="124" fillId="0" borderId="0" xfId="1" applyNumberFormat="1" applyFont="1" applyFill="1" applyBorder="1"/>
    <xf numFmtId="170" fontId="10" fillId="0" borderId="169" xfId="1" quotePrefix="1" applyNumberFormat="1" applyFont="1" applyFill="1" applyBorder="1" applyAlignment="1" applyProtection="1">
      <alignment horizontal="right"/>
    </xf>
    <xf numFmtId="167" fontId="101" fillId="0" borderId="0" xfId="4" applyFont="1" applyProtection="1"/>
    <xf numFmtId="0" fontId="126" fillId="0" borderId="0" xfId="0" applyFont="1" applyProtection="1"/>
    <xf numFmtId="37" fontId="11" fillId="3" borderId="181" xfId="0" applyNumberFormat="1" applyFont="1" applyFill="1" applyBorder="1" applyAlignment="1" applyProtection="1"/>
    <xf numFmtId="37" fontId="11" fillId="3" borderId="166" xfId="0" applyNumberFormat="1" applyFont="1" applyFill="1" applyBorder="1" applyProtection="1"/>
    <xf numFmtId="37" fontId="11" fillId="3" borderId="168" xfId="0" applyNumberFormat="1" applyFont="1" applyFill="1" applyBorder="1" applyProtection="1"/>
    <xf numFmtId="0" fontId="6" fillId="0" borderId="0" xfId="0" applyNumberFormat="1" applyFont="1" applyAlignment="1" applyProtection="1">
      <protection locked="0"/>
    </xf>
    <xf numFmtId="0" fontId="6" fillId="0" borderId="0" xfId="0" applyNumberFormat="1" applyFont="1" applyAlignment="1" applyProtection="1">
      <protection locked="0"/>
    </xf>
    <xf numFmtId="3" fontId="23" fillId="0" borderId="0" xfId="3" applyNumberFormat="1" applyFont="1"/>
    <xf numFmtId="37" fontId="23" fillId="0" borderId="0" xfId="3" applyNumberFormat="1" applyFont="1"/>
    <xf numFmtId="0" fontId="92" fillId="0" borderId="0" xfId="0" applyFont="1" applyBorder="1"/>
    <xf numFmtId="3" fontId="43" fillId="0" borderId="0" xfId="0" applyNumberFormat="1" applyFont="1" applyBorder="1" applyAlignment="1" applyProtection="1">
      <protection locked="0"/>
    </xf>
    <xf numFmtId="37" fontId="11" fillId="6" borderId="45" xfId="0" applyNumberFormat="1" applyFont="1" applyFill="1" applyBorder="1" applyProtection="1"/>
    <xf numFmtId="170" fontId="11" fillId="14" borderId="110" xfId="6" applyNumberFormat="1" applyFont="1" applyFill="1" applyBorder="1"/>
    <xf numFmtId="37" fontId="11" fillId="0" borderId="169" xfId="0" applyNumberFormat="1" applyFont="1" applyFill="1" applyBorder="1" applyProtection="1"/>
    <xf numFmtId="164" fontId="10" fillId="0" borderId="169" xfId="0" applyNumberFormat="1" applyFont="1" applyBorder="1" applyProtection="1"/>
    <xf numFmtId="37" fontId="23" fillId="0" borderId="169" xfId="0" applyNumberFormat="1" applyFont="1" applyFill="1" applyBorder="1" applyProtection="1"/>
    <xf numFmtId="0" fontId="14" fillId="0" borderId="0" xfId="0" applyFont="1" applyAlignment="1" applyProtection="1"/>
    <xf numFmtId="0" fontId="6" fillId="0" borderId="0" xfId="0" applyNumberFormat="1" applyFont="1" applyAlignment="1" applyProtection="1">
      <protection locked="0"/>
    </xf>
    <xf numFmtId="37" fontId="10" fillId="0" borderId="167" xfId="0" applyNumberFormat="1" applyFont="1" applyFill="1" applyBorder="1" applyProtection="1"/>
    <xf numFmtId="0" fontId="6" fillId="0" borderId="0" xfId="0" applyNumberFormat="1" applyFont="1" applyAlignment="1" applyProtection="1">
      <protection locked="0"/>
    </xf>
    <xf numFmtId="37" fontId="11" fillId="6" borderId="49" xfId="0" applyNumberFormat="1" applyFont="1" applyFill="1" applyBorder="1" applyAlignment="1" applyProtection="1">
      <alignment horizontal="right"/>
    </xf>
    <xf numFmtId="170" fontId="10" fillId="0" borderId="167" xfId="1" applyNumberFormat="1" applyFont="1" applyFill="1" applyBorder="1" applyAlignment="1" applyProtection="1">
      <alignment horizontal="right"/>
    </xf>
    <xf numFmtId="43" fontId="10" fillId="0" borderId="167" xfId="1" applyFont="1" applyFill="1" applyBorder="1" applyAlignment="1" applyProtection="1">
      <alignment horizontal="right"/>
    </xf>
    <xf numFmtId="1" fontId="10" fillId="0" borderId="167" xfId="0" applyNumberFormat="1" applyFont="1" applyFill="1" applyBorder="1" applyAlignment="1" applyProtection="1">
      <alignment horizontal="right"/>
    </xf>
    <xf numFmtId="0" fontId="11" fillId="6" borderId="183" xfId="4" quotePrefix="1" applyNumberFormat="1" applyFont="1" applyFill="1" applyBorder="1" applyAlignment="1" applyProtection="1">
      <alignment horizontal="center" vertical="center"/>
    </xf>
    <xf numFmtId="165" fontId="10" fillId="0" borderId="167" xfId="0" applyNumberFormat="1" applyFont="1" applyFill="1" applyBorder="1" applyProtection="1"/>
    <xf numFmtId="4" fontId="10" fillId="0" borderId="167" xfId="0" applyNumberFormat="1" applyFont="1" applyFill="1" applyBorder="1" applyProtection="1"/>
    <xf numFmtId="178" fontId="10" fillId="0" borderId="167" xfId="7" applyNumberFormat="1" applyFont="1" applyFill="1" applyBorder="1" applyAlignment="1">
      <alignment horizontal="right"/>
    </xf>
    <xf numFmtId="175" fontId="10" fillId="0" borderId="167" xfId="1" quotePrefix="1" applyNumberFormat="1" applyFont="1" applyFill="1" applyBorder="1" applyAlignment="1">
      <alignment horizontal="right"/>
    </xf>
    <xf numFmtId="170" fontId="23" fillId="0" borderId="167" xfId="1" applyNumberFormat="1" applyFont="1" applyFill="1" applyBorder="1" applyAlignment="1" applyProtection="1">
      <protection locked="0"/>
    </xf>
    <xf numFmtId="170" fontId="27" fillId="8" borderId="167" xfId="1" applyNumberFormat="1" applyFont="1" applyFill="1" applyBorder="1" applyProtection="1"/>
    <xf numFmtId="170" fontId="60" fillId="0" borderId="167" xfId="1" applyNumberFormat="1" applyFont="1" applyFill="1" applyBorder="1" applyAlignment="1" applyProtection="1">
      <protection locked="0"/>
    </xf>
    <xf numFmtId="1" fontId="76" fillId="0" borderId="184" xfId="0" applyNumberFormat="1" applyFont="1" applyBorder="1" applyAlignment="1">
      <alignment horizontal="center" vertical="center" wrapText="1"/>
    </xf>
    <xf numFmtId="170" fontId="27" fillId="8" borderId="50" xfId="1" applyNumberFormat="1" applyFont="1" applyFill="1" applyBorder="1" applyProtection="1"/>
    <xf numFmtId="170" fontId="23" fillId="0" borderId="167" xfId="0" applyNumberFormat="1" applyFont="1" applyFill="1" applyBorder="1" applyAlignment="1" applyProtection="1">
      <protection locked="0"/>
    </xf>
    <xf numFmtId="170" fontId="23" fillId="0" borderId="156" xfId="1" applyNumberFormat="1" applyFont="1" applyFill="1" applyBorder="1" applyAlignment="1" applyProtection="1">
      <protection locked="0"/>
    </xf>
    <xf numFmtId="170" fontId="27" fillId="8" borderId="156" xfId="1" applyNumberFormat="1" applyFont="1" applyFill="1" applyBorder="1" applyProtection="1"/>
    <xf numFmtId="170" fontId="27" fillId="8" borderId="106" xfId="1" applyNumberFormat="1" applyFont="1" applyFill="1" applyBorder="1" applyProtection="1"/>
    <xf numFmtId="170" fontId="27" fillId="15" borderId="156" xfId="1" applyNumberFormat="1" applyFont="1" applyFill="1" applyBorder="1" applyProtection="1"/>
    <xf numFmtId="170" fontId="27" fillId="8" borderId="185" xfId="1" applyNumberFormat="1" applyFont="1" applyFill="1" applyBorder="1" applyProtection="1"/>
    <xf numFmtId="0" fontId="11" fillId="0" borderId="186" xfId="0" applyFont="1" applyFill="1" applyBorder="1" applyAlignment="1">
      <alignment horizontal="center" vertical="center" wrapText="1"/>
    </xf>
    <xf numFmtId="0" fontId="11" fillId="0" borderId="186" xfId="0" quotePrefix="1" applyFont="1" applyFill="1" applyBorder="1" applyAlignment="1">
      <alignment horizontal="center" vertical="center" wrapText="1"/>
    </xf>
    <xf numFmtId="0" fontId="6" fillId="0" borderId="0" xfId="0" applyNumberFormat="1" applyFont="1" applyAlignment="1" applyProtection="1">
      <protection locked="0"/>
    </xf>
    <xf numFmtId="170" fontId="10" fillId="0" borderId="0" xfId="1" applyNumberFormat="1" applyFont="1"/>
    <xf numFmtId="168" fontId="23" fillId="0" borderId="0" xfId="0" applyNumberFormat="1" applyFont="1" applyAlignment="1" applyProtection="1">
      <protection locked="0"/>
    </xf>
    <xf numFmtId="37" fontId="27" fillId="0" borderId="0" xfId="0" applyNumberFormat="1" applyFont="1" applyFill="1" applyBorder="1" applyAlignment="1" applyProtection="1">
      <alignment horizontal="right"/>
    </xf>
    <xf numFmtId="172" fontId="27" fillId="0" borderId="0" xfId="0" applyNumberFormat="1" applyFont="1" applyFill="1" applyBorder="1" applyAlignment="1" applyProtection="1">
      <alignment horizontal="right"/>
    </xf>
    <xf numFmtId="0" fontId="127" fillId="0" borderId="1" xfId="0" applyFont="1" applyFill="1" applyBorder="1" applyProtection="1">
      <protection locked="0"/>
    </xf>
    <xf numFmtId="0" fontId="20" fillId="11" borderId="1" xfId="0" applyFont="1" applyFill="1" applyBorder="1" applyAlignment="1" applyProtection="1">
      <alignment horizontal="left" vertical="center"/>
      <protection locked="0"/>
    </xf>
    <xf numFmtId="0" fontId="20" fillId="0" borderId="1" xfId="0" applyFont="1" applyFill="1" applyBorder="1" applyProtection="1">
      <protection locked="0"/>
    </xf>
    <xf numFmtId="0" fontId="20" fillId="0" borderId="181" xfId="0" applyFont="1" applyBorder="1" applyProtection="1">
      <protection locked="0"/>
    </xf>
    <xf numFmtId="0" fontId="6" fillId="0" borderId="0" xfId="0" applyNumberFormat="1" applyFont="1" applyAlignment="1" applyProtection="1">
      <protection locked="0"/>
    </xf>
    <xf numFmtId="175" fontId="10" fillId="0" borderId="4" xfId="1" applyNumberFormat="1" applyFont="1" applyFill="1" applyBorder="1" applyProtection="1"/>
    <xf numFmtId="43" fontId="10" fillId="0" borderId="26" xfId="1" applyNumberFormat="1" applyFont="1" applyFill="1" applyBorder="1" applyProtection="1"/>
    <xf numFmtId="43" fontId="24" fillId="0" borderId="171" xfId="0" applyNumberFormat="1" applyFont="1" applyFill="1" applyBorder="1"/>
    <xf numFmtId="43" fontId="24" fillId="0" borderId="2" xfId="0" applyNumberFormat="1" applyFont="1" applyFill="1" applyBorder="1"/>
    <xf numFmtId="43" fontId="76" fillId="0" borderId="2" xfId="0" applyNumberFormat="1" applyFont="1" applyFill="1" applyBorder="1"/>
    <xf numFmtId="0" fontId="63" fillId="0" borderId="0" xfId="0" applyFont="1" applyFill="1" applyProtection="1"/>
    <xf numFmtId="2" fontId="24" fillId="0" borderId="0" xfId="0" applyNumberFormat="1" applyFont="1" applyFill="1"/>
    <xf numFmtId="4" fontId="24" fillId="0" borderId="0" xfId="0" applyNumberFormat="1" applyFont="1" applyFill="1"/>
    <xf numFmtId="0" fontId="24" fillId="0" borderId="0" xfId="0" applyNumberFormat="1" applyFont="1" applyFill="1" applyAlignment="1" applyProtection="1">
      <protection locked="0"/>
    </xf>
    <xf numFmtId="0" fontId="24" fillId="0" borderId="0" xfId="0" applyFont="1" applyFill="1"/>
    <xf numFmtId="0" fontId="24" fillId="0" borderId="173" xfId="0" applyFont="1" applyFill="1" applyBorder="1"/>
    <xf numFmtId="0" fontId="76" fillId="0" borderId="130" xfId="0" applyFont="1" applyFill="1" applyBorder="1" applyAlignment="1">
      <alignment horizontal="center"/>
    </xf>
    <xf numFmtId="2" fontId="76" fillId="0" borderId="2" xfId="0" applyNumberFormat="1" applyFont="1" applyFill="1" applyBorder="1" applyAlignment="1">
      <alignment horizontal="center"/>
    </xf>
    <xf numFmtId="4" fontId="76" fillId="0" borderId="2" xfId="0" applyNumberFormat="1" applyFont="1" applyFill="1" applyBorder="1" applyAlignment="1">
      <alignment horizontal="center"/>
    </xf>
    <xf numFmtId="2" fontId="76" fillId="0" borderId="131" xfId="0" applyNumberFormat="1" applyFont="1" applyFill="1" applyBorder="1" applyAlignment="1">
      <alignment horizontal="center"/>
    </xf>
    <xf numFmtId="0" fontId="24" fillId="0" borderId="176" xfId="0" applyFont="1" applyFill="1" applyBorder="1"/>
    <xf numFmtId="2" fontId="76" fillId="0" borderId="7" xfId="0" applyNumberFormat="1" applyFont="1" applyFill="1" applyBorder="1" applyAlignment="1">
      <alignment horizontal="center"/>
    </xf>
    <xf numFmtId="4" fontId="76" fillId="0" borderId="7" xfId="0" applyNumberFormat="1" applyFont="1" applyFill="1" applyBorder="1" applyAlignment="1">
      <alignment horizontal="center"/>
    </xf>
    <xf numFmtId="2" fontId="76" fillId="0" borderId="177" xfId="0" applyNumberFormat="1" applyFont="1" applyFill="1" applyBorder="1" applyAlignment="1">
      <alignment horizontal="center"/>
    </xf>
    <xf numFmtId="43" fontId="78" fillId="0" borderId="130" xfId="0" applyNumberFormat="1" applyFont="1" applyFill="1" applyBorder="1"/>
    <xf numFmtId="43" fontId="24" fillId="0" borderId="131" xfId="0" applyNumberFormat="1" applyFont="1" applyFill="1" applyBorder="1"/>
    <xf numFmtId="43" fontId="24" fillId="0" borderId="130" xfId="0" applyNumberFormat="1" applyFont="1" applyFill="1" applyBorder="1"/>
    <xf numFmtId="43" fontId="76" fillId="0" borderId="130" xfId="0" applyNumberFormat="1" applyFont="1" applyFill="1" applyBorder="1" applyAlignment="1">
      <alignment horizontal="center"/>
    </xf>
    <xf numFmtId="43" fontId="76" fillId="0" borderId="131" xfId="0" applyNumberFormat="1" applyFont="1" applyFill="1" applyBorder="1"/>
    <xf numFmtId="43" fontId="24" fillId="0" borderId="0" xfId="0" applyNumberFormat="1" applyFont="1" applyFill="1"/>
    <xf numFmtId="43" fontId="76" fillId="0" borderId="132" xfId="0" applyNumberFormat="1" applyFont="1" applyFill="1" applyBorder="1" applyAlignment="1">
      <alignment horizontal="center"/>
    </xf>
    <xf numFmtId="43" fontId="76" fillId="0" borderId="133" xfId="0" applyNumberFormat="1" applyFont="1" applyFill="1" applyBorder="1"/>
    <xf numFmtId="43" fontId="76" fillId="0" borderId="136" xfId="0" applyNumberFormat="1" applyFont="1" applyFill="1" applyBorder="1"/>
    <xf numFmtId="2" fontId="24" fillId="0" borderId="0" xfId="0" applyNumberFormat="1" applyFont="1" applyFill="1" applyBorder="1"/>
    <xf numFmtId="4" fontId="24" fillId="0" borderId="0" xfId="0" applyNumberFormat="1" applyFont="1" applyFill="1" applyBorder="1"/>
    <xf numFmtId="0" fontId="76" fillId="0" borderId="0" xfId="0" applyFont="1" applyFill="1"/>
    <xf numFmtId="0" fontId="76" fillId="0" borderId="173" xfId="0" applyFont="1" applyFill="1" applyBorder="1"/>
    <xf numFmtId="0" fontId="76" fillId="0" borderId="176" xfId="0" applyFont="1" applyFill="1" applyBorder="1"/>
    <xf numFmtId="43" fontId="76" fillId="0" borderId="130" xfId="0" applyNumberFormat="1" applyFont="1" applyFill="1" applyBorder="1"/>
    <xf numFmtId="43" fontId="76" fillId="0" borderId="132" xfId="0" applyNumberFormat="1" applyFont="1" applyFill="1" applyBorder="1"/>
    <xf numFmtId="43" fontId="23" fillId="0" borderId="98" xfId="1" quotePrefix="1" applyFont="1" applyFill="1" applyBorder="1" applyAlignment="1" applyProtection="1">
      <alignment horizontal="right"/>
    </xf>
    <xf numFmtId="43" fontId="23" fillId="0" borderId="98" xfId="1" applyFont="1" applyFill="1" applyBorder="1" applyAlignment="1" applyProtection="1">
      <alignment horizontal="right"/>
    </xf>
    <xf numFmtId="0" fontId="6" fillId="0" borderId="169" xfId="0" applyFont="1" applyBorder="1" applyProtection="1"/>
    <xf numFmtId="0" fontId="6" fillId="0" borderId="0" xfId="0" applyNumberFormat="1" applyFont="1" applyAlignment="1" applyProtection="1">
      <protection locked="0"/>
    </xf>
    <xf numFmtId="43" fontId="10" fillId="0" borderId="154" xfId="1" applyFont="1" applyFill="1" applyBorder="1" applyProtection="1"/>
    <xf numFmtId="43" fontId="10" fillId="0" borderId="153" xfId="1" applyFont="1" applyFill="1" applyBorder="1" applyProtection="1"/>
    <xf numFmtId="43" fontId="10" fillId="0" borderId="168" xfId="1" quotePrefix="1" applyFont="1" applyFill="1" applyBorder="1" applyAlignment="1" applyProtection="1">
      <alignment horizontal="right"/>
    </xf>
    <xf numFmtId="43" fontId="10" fillId="0" borderId="168" xfId="1" applyFont="1" applyFill="1" applyBorder="1" applyProtection="1"/>
    <xf numFmtId="43" fontId="27" fillId="0" borderId="99" xfId="1" applyFont="1" applyFill="1" applyBorder="1" applyAlignment="1" applyProtection="1">
      <protection locked="0"/>
    </xf>
    <xf numFmtId="2" fontId="55" fillId="0" borderId="28" xfId="0" applyNumberFormat="1" applyFont="1" applyFill="1" applyBorder="1" applyAlignment="1">
      <alignment horizontal="right"/>
    </xf>
    <xf numFmtId="43" fontId="24" fillId="0" borderId="144" xfId="0" applyNumberFormat="1" applyFont="1" applyFill="1" applyBorder="1"/>
    <xf numFmtId="43" fontId="76" fillId="0" borderId="171" xfId="0" applyNumberFormat="1" applyFont="1" applyFill="1" applyBorder="1"/>
    <xf numFmtId="43" fontId="24" fillId="0" borderId="0" xfId="0" applyNumberFormat="1" applyFont="1" applyFill="1" applyBorder="1"/>
    <xf numFmtId="43" fontId="24" fillId="0" borderId="172" xfId="0" applyNumberFormat="1" applyFont="1" applyFill="1" applyBorder="1"/>
    <xf numFmtId="43" fontId="76" fillId="0" borderId="0" xfId="0" applyNumberFormat="1" applyFont="1" applyFill="1" applyBorder="1"/>
    <xf numFmtId="43" fontId="76" fillId="0" borderId="0" xfId="0" applyNumberFormat="1" applyFont="1" applyFill="1"/>
    <xf numFmtId="43" fontId="76" fillId="0" borderId="2" xfId="0" applyNumberFormat="1" applyFont="1" applyFill="1" applyBorder="1" applyAlignment="1">
      <alignment horizontal="center"/>
    </xf>
    <xf numFmtId="43" fontId="76" fillId="0" borderId="171" xfId="0" applyNumberFormat="1" applyFont="1" applyFill="1" applyBorder="1" applyAlignment="1">
      <alignment horizontal="center"/>
    </xf>
    <xf numFmtId="43" fontId="76" fillId="0" borderId="131" xfId="0" applyNumberFormat="1" applyFont="1" applyFill="1" applyBorder="1" applyAlignment="1">
      <alignment horizontal="center"/>
    </xf>
    <xf numFmtId="43" fontId="76" fillId="0" borderId="7" xfId="0" applyNumberFormat="1" applyFont="1" applyFill="1" applyBorder="1" applyAlignment="1">
      <alignment horizontal="center"/>
    </xf>
    <xf numFmtId="43" fontId="76" fillId="0" borderId="52" xfId="0" applyNumberFormat="1" applyFont="1" applyFill="1" applyBorder="1" applyAlignment="1">
      <alignment horizontal="center"/>
    </xf>
    <xf numFmtId="43" fontId="76" fillId="0" borderId="177" xfId="0" applyNumberFormat="1" applyFont="1" applyFill="1" applyBorder="1" applyAlignment="1">
      <alignment horizontal="center"/>
    </xf>
    <xf numFmtId="0" fontId="116" fillId="0" borderId="0" xfId="0" applyFont="1" applyFill="1"/>
    <xf numFmtId="0" fontId="76" fillId="0" borderId="0" xfId="0" applyFont="1" applyFill="1" applyBorder="1"/>
    <xf numFmtId="0" fontId="128" fillId="0" borderId="143" xfId="0" applyFont="1" applyFill="1" applyBorder="1" applyAlignment="1"/>
    <xf numFmtId="0" fontId="128" fillId="0" borderId="0" xfId="0" applyFont="1" applyFill="1"/>
    <xf numFmtId="43" fontId="24" fillId="0" borderId="51" xfId="0" applyNumberFormat="1" applyFont="1" applyFill="1" applyBorder="1"/>
    <xf numFmtId="43" fontId="63" fillId="0" borderId="51" xfId="0" applyNumberFormat="1" applyFont="1" applyFill="1" applyBorder="1"/>
    <xf numFmtId="0" fontId="6" fillId="0" borderId="0" xfId="0" applyNumberFormat="1" applyFont="1" applyAlignment="1" applyProtection="1">
      <protection locked="0"/>
    </xf>
    <xf numFmtId="170" fontId="23" fillId="0" borderId="106" xfId="1" applyNumberFormat="1" applyFont="1" applyFill="1" applyBorder="1" applyAlignment="1" applyProtection="1">
      <protection locked="0"/>
    </xf>
    <xf numFmtId="4" fontId="10" fillId="0" borderId="116" xfId="0" applyNumberFormat="1" applyFont="1" applyFill="1" applyBorder="1"/>
    <xf numFmtId="4" fontId="10" fillId="0" borderId="0" xfId="0" applyNumberFormat="1" applyFont="1" applyFill="1" applyBorder="1"/>
    <xf numFmtId="0" fontId="11" fillId="0" borderId="29" xfId="0" applyFont="1" applyFill="1" applyBorder="1" applyAlignment="1">
      <alignment horizontal="center" vertical="center"/>
    </xf>
    <xf numFmtId="4" fontId="11" fillId="0" borderId="30" xfId="0" applyNumberFormat="1" applyFont="1" applyFill="1" applyBorder="1" applyAlignment="1">
      <alignment horizontal="center" vertical="center"/>
    </xf>
    <xf numFmtId="43" fontId="23" fillId="0" borderId="152" xfId="1" applyFont="1" applyFill="1" applyBorder="1"/>
    <xf numFmtId="0" fontId="0" fillId="0" borderId="0" xfId="0" applyFont="1" applyFill="1" applyProtection="1"/>
    <xf numFmtId="0" fontId="12" fillId="0" borderId="0" xfId="0" applyFont="1" applyFill="1"/>
    <xf numFmtId="0" fontId="33" fillId="0" borderId="178" xfId="0" applyFont="1" applyFill="1" applyBorder="1" applyAlignment="1">
      <alignment horizontal="center" vertical="center"/>
    </xf>
    <xf numFmtId="2" fontId="33" fillId="0" borderId="30" xfId="0" applyNumberFormat="1" applyFont="1" applyFill="1" applyBorder="1" applyAlignment="1">
      <alignment horizontal="center" vertical="center"/>
    </xf>
    <xf numFmtId="0" fontId="78" fillId="0" borderId="130" xfId="0" applyFont="1" applyFill="1" applyBorder="1"/>
    <xf numFmtId="2" fontId="0" fillId="0" borderId="36" xfId="0" applyNumberFormat="1" applyFill="1" applyBorder="1"/>
    <xf numFmtId="0" fontId="23" fillId="0" borderId="130" xfId="0" applyFont="1" applyFill="1" applyBorder="1"/>
    <xf numFmtId="0" fontId="96" fillId="0" borderId="130" xfId="0" applyFont="1" applyFill="1" applyBorder="1"/>
    <xf numFmtId="0" fontId="23" fillId="0" borderId="132" xfId="0" applyFont="1" applyFill="1" applyBorder="1"/>
    <xf numFmtId="2" fontId="0" fillId="0" borderId="0" xfId="0" applyNumberFormat="1" applyFill="1" applyBorder="1"/>
    <xf numFmtId="0" fontId="23" fillId="0" borderId="0" xfId="0" applyFont="1" applyFill="1" applyBorder="1" applyAlignment="1"/>
    <xf numFmtId="0" fontId="85" fillId="0" borderId="0" xfId="0" applyFont="1" applyFill="1" applyBorder="1" applyAlignment="1"/>
    <xf numFmtId="2" fontId="0" fillId="0" borderId="0" xfId="0" applyNumberFormat="1" applyFill="1"/>
    <xf numFmtId="43" fontId="76" fillId="0" borderId="188" xfId="0" applyNumberFormat="1" applyFont="1" applyFill="1" applyBorder="1"/>
    <xf numFmtId="170" fontId="10" fillId="0" borderId="155" xfId="1" applyNumberFormat="1" applyFont="1" applyFill="1" applyBorder="1" applyAlignment="1">
      <alignment horizontal="right"/>
    </xf>
    <xf numFmtId="170" fontId="10" fillId="0" borderId="26" xfId="1" applyNumberFormat="1" applyFont="1" applyFill="1" applyBorder="1" applyAlignment="1">
      <alignment horizontal="right"/>
    </xf>
    <xf numFmtId="0" fontId="34" fillId="0" borderId="116" xfId="0" applyFont="1" applyBorder="1" applyAlignment="1" applyProtection="1"/>
    <xf numFmtId="170" fontId="10" fillId="0" borderId="144" xfId="1" applyNumberFormat="1" applyFont="1" applyFill="1" applyBorder="1"/>
    <xf numFmtId="170" fontId="10" fillId="0" borderId="152" xfId="1" applyNumberFormat="1" applyFont="1" applyFill="1" applyBorder="1"/>
    <xf numFmtId="170" fontId="10" fillId="0" borderId="181" xfId="1" applyNumberFormat="1" applyFont="1" applyFill="1" applyBorder="1"/>
    <xf numFmtId="170" fontId="10" fillId="0" borderId="182" xfId="1" applyNumberFormat="1" applyFont="1" applyFill="1" applyBorder="1"/>
    <xf numFmtId="43" fontId="10" fillId="0" borderId="181" xfId="1" applyNumberFormat="1" applyFont="1" applyFill="1" applyBorder="1"/>
    <xf numFmtId="175" fontId="10" fillId="0" borderId="181" xfId="1" applyNumberFormat="1" applyFont="1" applyFill="1" applyBorder="1"/>
    <xf numFmtId="0" fontId="6" fillId="0" borderId="0" xfId="0" applyNumberFormat="1" applyFont="1" applyAlignment="1" applyProtection="1">
      <protection locked="0"/>
    </xf>
    <xf numFmtId="175" fontId="10" fillId="0" borderId="182" xfId="1" applyNumberFormat="1" applyFont="1" applyFill="1" applyBorder="1"/>
    <xf numFmtId="175" fontId="10" fillId="0" borderId="122" xfId="1" applyNumberFormat="1" applyFont="1" applyBorder="1" applyAlignment="1" applyProtection="1">
      <alignment horizontal="right"/>
    </xf>
    <xf numFmtId="175" fontId="10" fillId="0" borderId="17" xfId="1" applyNumberFormat="1" applyFont="1" applyBorder="1" applyProtection="1"/>
    <xf numFmtId="175" fontId="10" fillId="0" borderId="169" xfId="1" applyNumberFormat="1" applyFont="1" applyBorder="1" applyAlignment="1" applyProtection="1">
      <alignment horizontal="right"/>
    </xf>
    <xf numFmtId="175" fontId="11" fillId="6" borderId="95" xfId="1" applyNumberFormat="1" applyFont="1" applyFill="1" applyBorder="1"/>
    <xf numFmtId="175" fontId="11" fillId="6" borderId="20" xfId="1" applyNumberFormat="1" applyFont="1" applyFill="1" applyBorder="1"/>
    <xf numFmtId="175" fontId="49" fillId="6" borderId="10" xfId="1" applyNumberFormat="1" applyFont="1" applyFill="1" applyBorder="1"/>
    <xf numFmtId="175" fontId="56" fillId="6" borderId="10" xfId="1" applyNumberFormat="1" applyFont="1" applyFill="1" applyBorder="1"/>
    <xf numFmtId="175" fontId="49" fillId="6" borderId="103" xfId="1" applyNumberFormat="1" applyFont="1" applyFill="1" applyBorder="1"/>
    <xf numFmtId="175" fontId="56" fillId="6" borderId="11" xfId="1" applyNumberFormat="1" applyFont="1" applyFill="1" applyBorder="1"/>
    <xf numFmtId="175" fontId="55" fillId="0" borderId="156" xfId="1" applyNumberFormat="1" applyFont="1" applyFill="1" applyBorder="1" applyAlignment="1">
      <alignment horizontal="center" vertical="center"/>
    </xf>
    <xf numFmtId="175" fontId="55" fillId="0" borderId="156" xfId="1" applyNumberFormat="1" applyFont="1" applyBorder="1" applyAlignment="1">
      <alignment horizontal="center" vertical="center"/>
    </xf>
    <xf numFmtId="175" fontId="55" fillId="0" borderId="156" xfId="1" applyNumberFormat="1" applyFont="1" applyFill="1" applyBorder="1"/>
    <xf numFmtId="0" fontId="129" fillId="0" borderId="0" xfId="0" applyFont="1" applyFill="1" applyAlignment="1">
      <alignment vertical="center"/>
    </xf>
    <xf numFmtId="0" fontId="32" fillId="0" borderId="37" xfId="0" applyFont="1" applyFill="1" applyBorder="1" applyAlignment="1">
      <alignment horizontal="center"/>
    </xf>
    <xf numFmtId="0" fontId="6" fillId="0" borderId="37" xfId="0" applyNumberFormat="1" applyFont="1" applyBorder="1" applyAlignment="1" applyProtection="1">
      <alignment horizontal="center"/>
      <protection locked="0"/>
    </xf>
    <xf numFmtId="0" fontId="6" fillId="0" borderId="0" xfId="0" applyNumberFormat="1" applyFont="1" applyAlignment="1" applyProtection="1">
      <protection locked="0"/>
    </xf>
    <xf numFmtId="2" fontId="55" fillId="0" borderId="32" xfId="0" applyNumberFormat="1" applyFont="1" applyFill="1" applyBorder="1"/>
    <xf numFmtId="2" fontId="55" fillId="0" borderId="73" xfId="0" applyNumberFormat="1" applyFont="1" applyFill="1" applyBorder="1"/>
    <xf numFmtId="0" fontId="6" fillId="0" borderId="0" xfId="0" applyNumberFormat="1" applyFont="1" applyAlignment="1" applyProtection="1">
      <protection locked="0"/>
    </xf>
    <xf numFmtId="0" fontId="28" fillId="0" borderId="0" xfId="0" applyFont="1" applyAlignment="1">
      <alignment horizontal="center" vertical="center"/>
    </xf>
    <xf numFmtId="0" fontId="10" fillId="0" borderId="16" xfId="0" applyFont="1" applyFill="1" applyBorder="1" applyAlignment="1"/>
    <xf numFmtId="0" fontId="6" fillId="0" borderId="0" xfId="0" applyNumberFormat="1" applyFont="1" applyAlignment="1" applyProtection="1">
      <protection locked="0"/>
    </xf>
    <xf numFmtId="0" fontId="6" fillId="0" borderId="0" xfId="0" applyNumberFormat="1" applyFont="1" applyAlignment="1" applyProtection="1">
      <alignment vertical="top"/>
      <protection locked="0"/>
    </xf>
    <xf numFmtId="0" fontId="28" fillId="0" borderId="0" xfId="0" applyFont="1" applyAlignment="1">
      <alignment vertical="top" wrapText="1"/>
    </xf>
    <xf numFmtId="3" fontId="10" fillId="0" borderId="0" xfId="0" applyNumberFormat="1" applyFont="1" applyFill="1" applyAlignment="1" applyProtection="1">
      <protection locked="0"/>
    </xf>
    <xf numFmtId="0" fontId="130" fillId="0" borderId="0" xfId="0" applyNumberFormat="1" applyFont="1" applyAlignment="1" applyProtection="1">
      <protection locked="0"/>
    </xf>
    <xf numFmtId="0" fontId="23" fillId="0" borderId="169" xfId="0" applyFont="1" applyFill="1" applyBorder="1" applyAlignment="1" applyProtection="1">
      <alignment horizontal="center"/>
    </xf>
    <xf numFmtId="0" fontId="11" fillId="0" borderId="58" xfId="0" applyFont="1" applyBorder="1" applyAlignment="1">
      <alignment horizontal="center" vertical="center" wrapText="1"/>
    </xf>
    <xf numFmtId="0" fontId="88" fillId="0" borderId="0" xfId="0" applyFont="1" applyBorder="1"/>
    <xf numFmtId="0" fontId="130" fillId="0" borderId="0" xfId="0" applyNumberFormat="1" applyFont="1" applyAlignment="1" applyProtection="1">
      <alignment vertical="top" wrapText="1"/>
      <protection locked="0"/>
    </xf>
    <xf numFmtId="0" fontId="41" fillId="0" borderId="0" xfId="0" applyNumberFormat="1" applyFont="1" applyAlignment="1" applyProtection="1">
      <alignment vertical="top"/>
      <protection locked="0"/>
    </xf>
    <xf numFmtId="2" fontId="76" fillId="6" borderId="181" xfId="0" applyNumberFormat="1" applyFont="1" applyFill="1" applyBorder="1" applyAlignment="1">
      <alignment horizontal="center"/>
    </xf>
    <xf numFmtId="4" fontId="76" fillId="6" borderId="181" xfId="0" applyNumberFormat="1" applyFont="1" applyFill="1" applyBorder="1" applyAlignment="1">
      <alignment horizontal="center"/>
    </xf>
    <xf numFmtId="2" fontId="76" fillId="6" borderId="182" xfId="0" applyNumberFormat="1" applyFont="1" applyFill="1" applyBorder="1" applyAlignment="1">
      <alignment horizontal="center"/>
    </xf>
    <xf numFmtId="0" fontId="33" fillId="12" borderId="191" xfId="0" applyNumberFormat="1" applyFont="1" applyFill="1" applyBorder="1" applyAlignment="1" applyProtection="1">
      <alignment horizontal="center" vertical="center"/>
    </xf>
    <xf numFmtId="0" fontId="10" fillId="0" borderId="34" xfId="0" applyFont="1" applyFill="1" applyBorder="1" applyAlignment="1" applyProtection="1"/>
    <xf numFmtId="0" fontId="10" fillId="0" borderId="1" xfId="0" applyFont="1" applyFill="1" applyBorder="1" applyAlignment="1" applyProtection="1"/>
    <xf numFmtId="0" fontId="10" fillId="0" borderId="1" xfId="0" applyFont="1" applyFill="1" applyBorder="1" applyProtection="1"/>
    <xf numFmtId="0" fontId="10" fillId="0" borderId="1" xfId="0" applyFont="1" applyBorder="1" applyProtection="1"/>
    <xf numFmtId="0" fontId="10" fillId="0" borderId="9" xfId="0" applyFont="1" applyBorder="1" applyProtection="1"/>
    <xf numFmtId="37" fontId="10" fillId="0" borderId="21" xfId="0" applyNumberFormat="1" applyFont="1" applyFill="1" applyBorder="1" applyProtection="1"/>
    <xf numFmtId="170" fontId="11" fillId="3" borderId="153" xfId="1" applyNumberFormat="1" applyFont="1" applyFill="1" applyBorder="1" applyAlignment="1" applyProtection="1">
      <alignment horizontal="center"/>
    </xf>
    <xf numFmtId="170" fontId="18" fillId="3" borderId="153" xfId="1" applyNumberFormat="1" applyFont="1" applyFill="1" applyBorder="1" applyAlignment="1" applyProtection="1">
      <alignment horizontal="center"/>
    </xf>
    <xf numFmtId="37" fontId="11" fillId="8" borderId="20" xfId="0" applyNumberFormat="1" applyFont="1" applyFill="1" applyBorder="1" applyProtection="1"/>
    <xf numFmtId="37" fontId="11" fillId="3" borderId="192" xfId="0" applyNumberFormat="1" applyFont="1" applyFill="1" applyBorder="1" applyAlignment="1" applyProtection="1"/>
    <xf numFmtId="170" fontId="10" fillId="0" borderId="169" xfId="1" applyNumberFormat="1" applyFont="1" applyFill="1" applyBorder="1" applyProtection="1"/>
    <xf numFmtId="0" fontId="6" fillId="0" borderId="0" xfId="0" applyNumberFormat="1" applyFont="1" applyAlignment="1" applyProtection="1">
      <protection locked="0"/>
    </xf>
    <xf numFmtId="43" fontId="10" fillId="0" borderId="18" xfId="1" applyNumberFormat="1" applyFont="1" applyFill="1" applyBorder="1" applyProtection="1"/>
    <xf numFmtId="0" fontId="21" fillId="0" borderId="0" xfId="0" applyFont="1" applyBorder="1" applyAlignment="1" applyProtection="1">
      <alignment horizontal="left" vertical="top" wrapText="1"/>
    </xf>
    <xf numFmtId="0" fontId="22" fillId="0" borderId="0" xfId="0" applyFont="1" applyAlignment="1"/>
    <xf numFmtId="0" fontId="6" fillId="0" borderId="0" xfId="0" applyNumberFormat="1" applyFont="1" applyAlignment="1" applyProtection="1">
      <protection locked="0"/>
    </xf>
    <xf numFmtId="170" fontId="10" fillId="0" borderId="18" xfId="1" applyNumberFormat="1" applyFont="1" applyFill="1" applyBorder="1" applyAlignment="1" applyProtection="1">
      <alignment horizontal="center" vertical="center"/>
    </xf>
    <xf numFmtId="170" fontId="10" fillId="0" borderId="168" xfId="1" applyNumberFormat="1" applyFont="1" applyFill="1" applyBorder="1" applyAlignment="1" applyProtection="1">
      <alignment horizontal="center" vertical="center"/>
    </xf>
    <xf numFmtId="170" fontId="70" fillId="0" borderId="18" xfId="1" applyNumberFormat="1" applyFont="1" applyFill="1" applyBorder="1" applyProtection="1"/>
    <xf numFmtId="0" fontId="6" fillId="0" borderId="0" xfId="0" applyNumberFormat="1" applyFont="1" applyAlignment="1" applyProtection="1">
      <protection locked="0"/>
    </xf>
    <xf numFmtId="2" fontId="10" fillId="0" borderId="0" xfId="0" applyNumberFormat="1" applyFont="1" applyFill="1"/>
    <xf numFmtId="4" fontId="10" fillId="0" borderId="0" xfId="0" applyNumberFormat="1" applyFont="1" applyFill="1"/>
    <xf numFmtId="43" fontId="10" fillId="0" borderId="0" xfId="11" applyFont="1" applyFill="1"/>
    <xf numFmtId="0" fontId="26" fillId="0" borderId="0" xfId="0" applyFont="1" applyFill="1"/>
    <xf numFmtId="2" fontId="26" fillId="0" borderId="0" xfId="0" applyNumberFormat="1" applyFont="1" applyFill="1"/>
    <xf numFmtId="4" fontId="26" fillId="0" borderId="0" xfId="0" applyNumberFormat="1" applyFont="1" applyFill="1"/>
    <xf numFmtId="2" fontId="26" fillId="0" borderId="0" xfId="0" applyNumberFormat="1" applyFont="1" applyFill="1" applyAlignment="1">
      <alignment horizontal="center"/>
    </xf>
    <xf numFmtId="43" fontId="26" fillId="0" borderId="0" xfId="11" applyFont="1" applyFill="1"/>
    <xf numFmtId="0" fontId="26" fillId="0" borderId="144" xfId="0" applyFont="1" applyFill="1" applyBorder="1"/>
    <xf numFmtId="0" fontId="14" fillId="0" borderId="0" xfId="0" applyFont="1" applyFill="1"/>
    <xf numFmtId="0" fontId="14" fillId="0" borderId="156" xfId="0" applyFont="1" applyFill="1" applyBorder="1" applyAlignment="1">
      <alignment horizontal="center"/>
    </xf>
    <xf numFmtId="2" fontId="14" fillId="0" borderId="156" xfId="0" applyNumberFormat="1" applyFont="1" applyFill="1" applyBorder="1" applyAlignment="1">
      <alignment horizontal="center"/>
    </xf>
    <xf numFmtId="4" fontId="14" fillId="0" borderId="156" xfId="0" applyNumberFormat="1" applyFont="1" applyFill="1" applyBorder="1" applyAlignment="1">
      <alignment horizontal="center"/>
    </xf>
    <xf numFmtId="43" fontId="14" fillId="0" borderId="156" xfId="11" applyFont="1" applyFill="1" applyBorder="1" applyAlignment="1">
      <alignment horizontal="center"/>
    </xf>
    <xf numFmtId="0" fontId="26" fillId="0" borderId="7" xfId="0" applyFont="1" applyFill="1" applyBorder="1"/>
    <xf numFmtId="2" fontId="14" fillId="0" borderId="7" xfId="0" applyNumberFormat="1" applyFont="1" applyFill="1" applyBorder="1" applyAlignment="1">
      <alignment horizontal="center"/>
    </xf>
    <xf numFmtId="4" fontId="14" fillId="0" borderId="7" xfId="0" applyNumberFormat="1" applyFont="1" applyFill="1" applyBorder="1" applyAlignment="1">
      <alignment horizontal="center"/>
    </xf>
    <xf numFmtId="43" fontId="14" fillId="0" borderId="7" xfId="11" applyFont="1" applyFill="1" applyBorder="1" applyAlignment="1">
      <alignment horizontal="center"/>
    </xf>
    <xf numFmtId="0" fontId="131" fillId="0" borderId="156" xfId="0" applyFont="1" applyFill="1" applyBorder="1"/>
    <xf numFmtId="2" fontId="26" fillId="0" borderId="171" xfId="0" applyNumberFormat="1" applyFont="1" applyFill="1" applyBorder="1"/>
    <xf numFmtId="2" fontId="26" fillId="0" borderId="156" xfId="0" applyNumberFormat="1" applyFont="1" applyFill="1" applyBorder="1"/>
    <xf numFmtId="4" fontId="26" fillId="0" borderId="156" xfId="0" applyNumberFormat="1" applyFont="1" applyFill="1" applyBorder="1"/>
    <xf numFmtId="4" fontId="26" fillId="0" borderId="171" xfId="0" applyNumberFormat="1" applyFont="1" applyFill="1" applyBorder="1"/>
    <xf numFmtId="43" fontId="26" fillId="0" borderId="171" xfId="11" applyFont="1" applyFill="1" applyBorder="1"/>
    <xf numFmtId="0" fontId="26" fillId="0" borderId="156" xfId="0" applyFont="1" applyFill="1" applyBorder="1"/>
    <xf numFmtId="43" fontId="26" fillId="0" borderId="156" xfId="11" applyFont="1" applyFill="1" applyBorder="1"/>
    <xf numFmtId="43" fontId="14" fillId="0" borderId="156" xfId="11" applyFont="1" applyFill="1" applyBorder="1"/>
    <xf numFmtId="43" fontId="26" fillId="0" borderId="0" xfId="0" applyNumberFormat="1" applyFont="1" applyFill="1"/>
    <xf numFmtId="43" fontId="14" fillId="0" borderId="156" xfId="1" applyFont="1" applyFill="1" applyBorder="1"/>
    <xf numFmtId="2" fontId="14" fillId="0" borderId="156" xfId="0" applyNumberFormat="1" applyFont="1" applyFill="1" applyBorder="1"/>
    <xf numFmtId="0" fontId="14" fillId="0" borderId="7" xfId="0" applyFont="1" applyFill="1" applyBorder="1" applyAlignment="1">
      <alignment horizontal="center"/>
    </xf>
    <xf numFmtId="43" fontId="14" fillId="0" borderId="7" xfId="1" applyFont="1" applyFill="1" applyBorder="1"/>
    <xf numFmtId="0" fontId="26" fillId="0" borderId="0" xfId="0" applyFont="1" applyFill="1" applyBorder="1"/>
    <xf numFmtId="2" fontId="26" fillId="0" borderId="0" xfId="0" applyNumberFormat="1" applyFont="1" applyFill="1" applyBorder="1"/>
    <xf numFmtId="4" fontId="26" fillId="0" borderId="0" xfId="0" applyNumberFormat="1" applyFont="1" applyFill="1" applyBorder="1"/>
    <xf numFmtId="43" fontId="26" fillId="0" borderId="0" xfId="11" applyFont="1" applyFill="1" applyBorder="1"/>
    <xf numFmtId="2" fontId="14" fillId="0" borderId="0" xfId="0" applyNumberFormat="1" applyFont="1" applyFill="1" applyBorder="1"/>
    <xf numFmtId="4" fontId="14" fillId="0" borderId="0" xfId="0" applyNumberFormat="1" applyFont="1" applyFill="1" applyBorder="1"/>
    <xf numFmtId="43" fontId="14" fillId="0" borderId="0" xfId="11" applyFont="1" applyFill="1" applyBorder="1"/>
    <xf numFmtId="2" fontId="14" fillId="0" borderId="0" xfId="0" applyNumberFormat="1" applyFont="1" applyFill="1"/>
    <xf numFmtId="0" fontId="14" fillId="0" borderId="144" xfId="0" applyFont="1" applyFill="1" applyBorder="1"/>
    <xf numFmtId="0" fontId="14" fillId="0" borderId="7" xfId="0" applyFont="1" applyFill="1" applyBorder="1"/>
    <xf numFmtId="1" fontId="26" fillId="0" borderId="156" xfId="0" applyNumberFormat="1" applyFont="1" applyFill="1" applyBorder="1"/>
    <xf numFmtId="0" fontId="14" fillId="0" borderId="156" xfId="0" applyFont="1" applyFill="1" applyBorder="1"/>
    <xf numFmtId="2" fontId="132" fillId="0" borderId="0" xfId="0" applyNumberFormat="1" applyFont="1" applyFill="1"/>
    <xf numFmtId="2" fontId="132" fillId="0" borderId="0" xfId="0" applyNumberFormat="1" applyFont="1" applyFill="1" applyBorder="1"/>
    <xf numFmtId="4" fontId="14" fillId="0" borderId="0" xfId="0" applyNumberFormat="1" applyFont="1" applyFill="1"/>
    <xf numFmtId="43" fontId="14" fillId="0" borderId="0" xfId="11" applyFont="1" applyFill="1"/>
    <xf numFmtId="2" fontId="26" fillId="0" borderId="144" xfId="0" applyNumberFormat="1" applyFont="1" applyFill="1" applyBorder="1"/>
    <xf numFmtId="4" fontId="26" fillId="0" borderId="144" xfId="0" applyNumberFormat="1" applyFont="1" applyFill="1" applyBorder="1"/>
    <xf numFmtId="43" fontId="26" fillId="0" borderId="158" xfId="11" applyFont="1" applyFill="1" applyBorder="1"/>
    <xf numFmtId="2" fontId="26" fillId="0" borderId="143" xfId="0" applyNumberFormat="1" applyFont="1" applyFill="1" applyBorder="1"/>
    <xf numFmtId="4" fontId="26" fillId="0" borderId="143" xfId="0" applyNumberFormat="1" applyFont="1" applyFill="1" applyBorder="1"/>
    <xf numFmtId="43" fontId="26" fillId="0" borderId="143" xfId="11" applyFont="1" applyFill="1" applyBorder="1"/>
    <xf numFmtId="2" fontId="26" fillId="0" borderId="74" xfId="0" applyNumberFormat="1" applyFont="1" applyFill="1" applyBorder="1"/>
    <xf numFmtId="4" fontId="26" fillId="0" borderId="74" xfId="0" applyNumberFormat="1" applyFont="1" applyFill="1" applyBorder="1"/>
    <xf numFmtId="43" fontId="26" fillId="0" borderId="74" xfId="11" applyFont="1" applyFill="1" applyBorder="1"/>
    <xf numFmtId="43" fontId="14" fillId="0" borderId="171" xfId="11" applyFont="1" applyFill="1" applyBorder="1" applyAlignment="1">
      <alignment horizontal="center"/>
    </xf>
    <xf numFmtId="43" fontId="14" fillId="0" borderId="52" xfId="11" applyFont="1" applyFill="1" applyBorder="1" applyAlignment="1">
      <alignment horizontal="center"/>
    </xf>
    <xf numFmtId="4" fontId="26" fillId="0" borderId="158" xfId="0" applyNumberFormat="1" applyFont="1" applyFill="1" applyBorder="1"/>
    <xf numFmtId="0" fontId="133" fillId="0" borderId="0" xfId="0" applyFont="1" applyFill="1" applyProtection="1"/>
    <xf numFmtId="0" fontId="47" fillId="0" borderId="0" xfId="0" applyFont="1" applyProtection="1"/>
    <xf numFmtId="0" fontId="63" fillId="0" borderId="0" xfId="0" applyFont="1" applyFill="1" applyAlignment="1" applyProtection="1">
      <alignment vertical="center"/>
    </xf>
    <xf numFmtId="0" fontId="24" fillId="0" borderId="171" xfId="0" applyFont="1" applyFill="1" applyBorder="1"/>
    <xf numFmtId="0" fontId="14" fillId="0" borderId="0" xfId="0" applyFont="1" applyAlignment="1" applyProtection="1"/>
    <xf numFmtId="0" fontId="6" fillId="0" borderId="0" xfId="0" applyNumberFormat="1" applyFont="1" applyAlignment="1" applyProtection="1">
      <protection locked="0"/>
    </xf>
    <xf numFmtId="172" fontId="23" fillId="0" borderId="17" xfId="0" applyNumberFormat="1" applyFont="1" applyFill="1" applyBorder="1" applyAlignment="1" applyProtection="1">
      <alignment horizontal="right"/>
    </xf>
    <xf numFmtId="37" fontId="23" fillId="0" borderId="18" xfId="0" applyNumberFormat="1" applyFont="1" applyFill="1" applyBorder="1" applyAlignment="1" applyProtection="1">
      <alignment horizontal="right"/>
    </xf>
    <xf numFmtId="0" fontId="57" fillId="6" borderId="193" xfId="0" applyFont="1" applyFill="1" applyBorder="1" applyAlignment="1">
      <alignment horizontal="center" vertical="center"/>
    </xf>
    <xf numFmtId="0" fontId="57" fillId="6" borderId="2" xfId="0" applyFont="1" applyFill="1" applyBorder="1" applyAlignment="1">
      <alignment horizontal="center" vertical="center"/>
    </xf>
    <xf numFmtId="0" fontId="57" fillId="6" borderId="2" xfId="0" applyFont="1" applyFill="1" applyBorder="1" applyAlignment="1">
      <alignment horizontal="center" vertical="center" wrapText="1"/>
    </xf>
    <xf numFmtId="179" fontId="55" fillId="0" borderId="2" xfId="1" applyNumberFormat="1" applyFont="1" applyFill="1" applyBorder="1" applyAlignment="1">
      <alignment horizontal="center" vertical="center"/>
    </xf>
    <xf numFmtId="175" fontId="55" fillId="0" borderId="2" xfId="1" applyNumberFormat="1" applyFont="1" applyFill="1" applyBorder="1" applyAlignment="1">
      <alignment horizontal="center" vertical="center"/>
    </xf>
    <xf numFmtId="0" fontId="57" fillId="6" borderId="52" xfId="0" applyFont="1" applyFill="1" applyBorder="1" applyAlignment="1">
      <alignment horizontal="center" vertical="center"/>
    </xf>
    <xf numFmtId="0" fontId="57" fillId="6" borderId="8" xfId="0" applyFont="1" applyFill="1" applyBorder="1" applyAlignment="1">
      <alignment horizontal="center" vertical="center"/>
    </xf>
    <xf numFmtId="170" fontId="10" fillId="0" borderId="146" xfId="1" applyNumberFormat="1" applyFont="1" applyFill="1" applyBorder="1"/>
    <xf numFmtId="170" fontId="10" fillId="0" borderId="193" xfId="1" applyNumberFormat="1" applyFont="1" applyFill="1" applyBorder="1"/>
    <xf numFmtId="43" fontId="10" fillId="0" borderId="193" xfId="1" applyNumberFormat="1" applyFont="1" applyFill="1" applyBorder="1"/>
    <xf numFmtId="170" fontId="10" fillId="0" borderId="194" xfId="1" applyNumberFormat="1" applyFont="1" applyFill="1" applyBorder="1"/>
    <xf numFmtId="170" fontId="10" fillId="0" borderId="2" xfId="1" applyNumberFormat="1" applyFont="1" applyFill="1" applyBorder="1"/>
    <xf numFmtId="43" fontId="10" fillId="0" borderId="2" xfId="1" applyNumberFormat="1" applyFont="1" applyFill="1" applyBorder="1"/>
    <xf numFmtId="175" fontId="10" fillId="0" borderId="2" xfId="1" applyNumberFormat="1" applyFont="1" applyFill="1" applyBorder="1"/>
    <xf numFmtId="0" fontId="111" fillId="0" borderId="0" xfId="0" applyFont="1" applyProtection="1"/>
    <xf numFmtId="0" fontId="23" fillId="0" borderId="0" xfId="0" quotePrefix="1" applyFont="1" applyProtection="1"/>
    <xf numFmtId="0" fontId="23" fillId="0" borderId="0" xfId="0" applyNumberFormat="1" applyFont="1" applyFill="1" applyBorder="1" applyAlignment="1" applyProtection="1">
      <protection locked="0"/>
    </xf>
    <xf numFmtId="2" fontId="43" fillId="0" borderId="0" xfId="0" applyNumberFormat="1" applyFont="1"/>
    <xf numFmtId="0" fontId="10" fillId="0" borderId="0" xfId="0" quotePrefix="1" applyFont="1" applyAlignment="1" applyProtection="1">
      <alignment horizontal="center"/>
    </xf>
    <xf numFmtId="1" fontId="85" fillId="0" borderId="0" xfId="0" applyNumberFormat="1" applyFont="1" applyProtection="1"/>
    <xf numFmtId="0" fontId="28" fillId="0" borderId="0" xfId="0" applyFont="1" applyAlignment="1">
      <alignment wrapText="1"/>
    </xf>
    <xf numFmtId="0" fontId="6" fillId="0" borderId="0" xfId="0" applyNumberFormat="1" applyFont="1" applyAlignment="1" applyProtection="1">
      <protection locked="0"/>
    </xf>
    <xf numFmtId="0" fontId="54" fillId="0" borderId="195" xfId="0" applyFont="1" applyFill="1" applyBorder="1" applyProtection="1"/>
    <xf numFmtId="170" fontId="10" fillId="0" borderId="195" xfId="1" applyNumberFormat="1" applyFont="1" applyFill="1" applyBorder="1" applyAlignment="1" applyProtection="1">
      <alignment horizontal="center" vertical="center"/>
    </xf>
    <xf numFmtId="170" fontId="11" fillId="0" borderId="195" xfId="1" applyNumberFormat="1" applyFont="1" applyFill="1" applyBorder="1" applyProtection="1"/>
    <xf numFmtId="170" fontId="70" fillId="0" borderId="195" xfId="1" applyNumberFormat="1" applyFont="1" applyFill="1" applyBorder="1" applyProtection="1"/>
    <xf numFmtId="170" fontId="10" fillId="0" borderId="195" xfId="1" applyNumberFormat="1" applyFont="1" applyFill="1" applyBorder="1" applyProtection="1"/>
    <xf numFmtId="0" fontId="54" fillId="0" borderId="167" xfId="0" applyFont="1" applyFill="1" applyBorder="1" applyProtection="1"/>
    <xf numFmtId="170" fontId="10" fillId="0" borderId="167" xfId="1" applyNumberFormat="1" applyFont="1" applyFill="1" applyBorder="1" applyAlignment="1" applyProtection="1">
      <alignment horizontal="center" vertical="center"/>
    </xf>
    <xf numFmtId="170" fontId="11" fillId="0" borderId="167" xfId="1" applyNumberFormat="1" applyFont="1" applyFill="1" applyBorder="1" applyProtection="1"/>
    <xf numFmtId="170" fontId="70" fillId="0" borderId="167" xfId="1" applyNumberFormat="1" applyFont="1" applyFill="1" applyBorder="1" applyProtection="1"/>
    <xf numFmtId="0" fontId="27" fillId="14" borderId="0" xfId="0" applyFont="1" applyFill="1" applyProtection="1"/>
    <xf numFmtId="170" fontId="13" fillId="0" borderId="0" xfId="0" applyNumberFormat="1" applyFont="1" applyFill="1" applyAlignment="1" applyProtection="1">
      <protection locked="0"/>
    </xf>
    <xf numFmtId="0" fontId="23" fillId="0" borderId="0" xfId="0" applyNumberFormat="1" applyFont="1" applyAlignment="1" applyProtection="1">
      <protection locked="0"/>
    </xf>
    <xf numFmtId="37" fontId="10" fillId="0" borderId="195" xfId="0" applyNumberFormat="1" applyFont="1" applyFill="1" applyBorder="1" applyProtection="1"/>
    <xf numFmtId="43" fontId="10" fillId="0" borderId="195" xfId="1" quotePrefix="1" applyFont="1" applyFill="1" applyBorder="1" applyAlignment="1" applyProtection="1">
      <alignment horizontal="right"/>
    </xf>
    <xf numFmtId="43" fontId="10" fillId="0" borderId="195" xfId="1" applyFont="1" applyFill="1" applyBorder="1" applyProtection="1"/>
    <xf numFmtId="43" fontId="11" fillId="0" borderId="195" xfId="1" applyFont="1" applyFill="1" applyBorder="1" applyProtection="1"/>
    <xf numFmtId="164" fontId="11" fillId="6" borderId="45" xfId="0" applyNumberFormat="1" applyFont="1" applyFill="1" applyBorder="1" applyAlignment="1" applyProtection="1">
      <alignment vertical="center"/>
    </xf>
    <xf numFmtId="170" fontId="10" fillId="0" borderId="195" xfId="1" quotePrefix="1" applyNumberFormat="1" applyFont="1" applyFill="1" applyBorder="1" applyAlignment="1" applyProtection="1">
      <alignment horizontal="right"/>
    </xf>
    <xf numFmtId="170" fontId="27" fillId="8" borderId="196" xfId="1" applyNumberFormat="1" applyFont="1" applyFill="1" applyBorder="1" applyProtection="1"/>
    <xf numFmtId="170" fontId="23" fillId="0" borderId="181" xfId="1" applyNumberFormat="1" applyFont="1" applyFill="1" applyBorder="1" applyAlignment="1" applyProtection="1">
      <protection locked="0"/>
    </xf>
    <xf numFmtId="170" fontId="27" fillId="8" borderId="181" xfId="1" applyNumberFormat="1" applyFont="1" applyFill="1" applyBorder="1" applyProtection="1"/>
    <xf numFmtId="170" fontId="27" fillId="15" borderId="196" xfId="1" applyNumberFormat="1" applyFont="1" applyFill="1" applyBorder="1" applyProtection="1"/>
    <xf numFmtId="170" fontId="27" fillId="15" borderId="181" xfId="1" applyNumberFormat="1" applyFont="1" applyFill="1" applyBorder="1" applyProtection="1"/>
    <xf numFmtId="0" fontId="130" fillId="0" borderId="0" xfId="0" quotePrefix="1" applyFont="1" applyProtection="1"/>
    <xf numFmtId="0" fontId="28" fillId="0" borderId="0" xfId="0" applyFont="1" applyAlignment="1">
      <alignment horizontal="center" wrapText="1"/>
    </xf>
    <xf numFmtId="175" fontId="60" fillId="17" borderId="28" xfId="1" applyNumberFormat="1" applyFont="1" applyFill="1" applyBorder="1" applyAlignment="1">
      <alignment horizontal="center" vertical="center"/>
    </xf>
    <xf numFmtId="168" fontId="10" fillId="0" borderId="195" xfId="0" applyNumberFormat="1" applyFont="1" applyFill="1" applyBorder="1" applyAlignment="1" applyProtection="1">
      <alignment horizontal="center" vertical="center"/>
    </xf>
    <xf numFmtId="171" fontId="10" fillId="0" borderId="195" xfId="0" applyNumberFormat="1" applyFont="1" applyFill="1" applyBorder="1" applyAlignment="1" applyProtection="1">
      <alignment horizontal="center" vertical="center"/>
    </xf>
    <xf numFmtId="164" fontId="23" fillId="0" borderId="141" xfId="0" applyNumberFormat="1" applyFont="1" applyBorder="1" applyAlignment="1">
      <alignment horizontal="center"/>
    </xf>
    <xf numFmtId="164" fontId="23" fillId="13" borderId="141" xfId="0" applyNumberFormat="1" applyFont="1" applyFill="1" applyBorder="1" applyAlignment="1">
      <alignment horizontal="center"/>
    </xf>
    <xf numFmtId="164" fontId="27" fillId="0" borderId="141" xfId="0" applyNumberFormat="1" applyFont="1" applyFill="1" applyBorder="1" applyAlignment="1">
      <alignment horizontal="center"/>
    </xf>
    <xf numFmtId="164" fontId="23" fillId="8" borderId="141" xfId="0" applyNumberFormat="1" applyFont="1" applyFill="1" applyBorder="1" applyAlignment="1">
      <alignment horizontal="center"/>
    </xf>
    <xf numFmtId="164" fontId="23" fillId="0" borderId="141" xfId="0" applyNumberFormat="1" applyFont="1" applyFill="1" applyBorder="1" applyAlignment="1">
      <alignment horizontal="center"/>
    </xf>
    <xf numFmtId="164" fontId="23" fillId="0" borderId="52" xfId="0" applyNumberFormat="1" applyFont="1" applyFill="1" applyBorder="1" applyAlignment="1">
      <alignment horizontal="center"/>
    </xf>
    <xf numFmtId="164" fontId="23" fillId="8" borderId="52" xfId="0" applyNumberFormat="1" applyFont="1" applyFill="1" applyBorder="1" applyAlignment="1">
      <alignment horizontal="center"/>
    </xf>
    <xf numFmtId="164" fontId="23" fillId="8" borderId="146" xfId="0" applyNumberFormat="1" applyFont="1" applyFill="1" applyBorder="1" applyAlignment="1">
      <alignment horizontal="center"/>
    </xf>
    <xf numFmtId="164" fontId="27" fillId="13" borderId="103" xfId="0" applyNumberFormat="1" applyFont="1" applyFill="1" applyBorder="1" applyAlignment="1">
      <alignment horizontal="center"/>
    </xf>
    <xf numFmtId="168" fontId="10" fillId="13" borderId="195" xfId="0" applyNumberFormat="1" applyFont="1" applyFill="1" applyBorder="1" applyAlignment="1" applyProtection="1">
      <alignment horizontal="center" vertical="center"/>
    </xf>
    <xf numFmtId="171" fontId="10" fillId="13" borderId="195" xfId="0" applyNumberFormat="1" applyFont="1" applyFill="1" applyBorder="1" applyAlignment="1" applyProtection="1">
      <alignment horizontal="center" vertical="center"/>
    </xf>
    <xf numFmtId="176" fontId="134" fillId="0" borderId="196" xfId="12" applyFont="1" applyBorder="1"/>
    <xf numFmtId="43" fontId="33" fillId="0" borderId="181" xfId="1" applyFont="1" applyFill="1" applyBorder="1"/>
    <xf numFmtId="43" fontId="23" fillId="0" borderId="2" xfId="1" applyFont="1" applyFill="1" applyBorder="1" applyAlignment="1">
      <alignment horizontal="center" vertical="center"/>
    </xf>
    <xf numFmtId="43" fontId="10" fillId="0" borderId="0" xfId="1" applyFont="1" applyFill="1" applyBorder="1" applyAlignment="1" applyProtection="1">
      <protection locked="0"/>
    </xf>
    <xf numFmtId="43" fontId="23" fillId="0" borderId="10" xfId="1" applyFont="1" applyFill="1" applyBorder="1"/>
    <xf numFmtId="43" fontId="23" fillId="0" borderId="0" xfId="1" applyFont="1" applyFill="1" applyBorder="1"/>
    <xf numFmtId="43" fontId="26" fillId="0" borderId="156" xfId="1" applyFont="1" applyFill="1" applyBorder="1"/>
    <xf numFmtId="43" fontId="26" fillId="0" borderId="7" xfId="1" applyFont="1" applyFill="1" applyBorder="1"/>
    <xf numFmtId="43" fontId="23" fillId="0" borderId="10" xfId="1" applyFont="1" applyFill="1" applyBorder="1" applyAlignment="1">
      <alignment horizontal="center" vertical="center"/>
    </xf>
    <xf numFmtId="43" fontId="55" fillId="0" borderId="0" xfId="1" applyFont="1" applyFill="1"/>
    <xf numFmtId="43" fontId="24" fillId="0" borderId="171" xfId="1" applyFont="1" applyFill="1" applyBorder="1"/>
    <xf numFmtId="43" fontId="24" fillId="0" borderId="2" xfId="1" applyFont="1" applyFill="1" applyBorder="1"/>
    <xf numFmtId="43" fontId="24" fillId="0" borderId="196" xfId="0" applyNumberFormat="1" applyFont="1" applyFill="1" applyBorder="1"/>
    <xf numFmtId="43" fontId="24" fillId="0" borderId="181" xfId="0" applyNumberFormat="1" applyFont="1" applyFill="1" applyBorder="1"/>
    <xf numFmtId="43" fontId="23" fillId="0" borderId="133" xfId="1" applyFont="1" applyFill="1" applyBorder="1"/>
    <xf numFmtId="43" fontId="23" fillId="0" borderId="134" xfId="1" applyFont="1" applyFill="1" applyBorder="1"/>
    <xf numFmtId="43" fontId="23" fillId="0" borderId="2" xfId="0" applyNumberFormat="1" applyFont="1" applyFill="1" applyBorder="1"/>
    <xf numFmtId="43" fontId="23" fillId="0" borderId="10" xfId="0" applyNumberFormat="1" applyFont="1" applyFill="1" applyBorder="1"/>
    <xf numFmtId="175" fontId="10" fillId="0" borderId="93" xfId="1" applyNumberFormat="1" applyFont="1" applyFill="1" applyBorder="1"/>
    <xf numFmtId="175" fontId="10" fillId="0" borderId="26" xfId="1" applyNumberFormat="1" applyFont="1" applyFill="1" applyBorder="1" applyProtection="1"/>
    <xf numFmtId="1" fontId="23" fillId="0" borderId="0" xfId="0" quotePrefix="1" applyNumberFormat="1" applyFont="1" applyBorder="1" applyProtection="1"/>
    <xf numFmtId="175" fontId="23" fillId="0" borderId="7" xfId="0" applyNumberFormat="1" applyFont="1" applyFill="1" applyBorder="1" applyAlignment="1" applyProtection="1">
      <alignment horizontal="right" vertical="center"/>
      <protection locked="0"/>
    </xf>
    <xf numFmtId="175" fontId="60" fillId="0" borderId="28" xfId="1" applyNumberFormat="1" applyFont="1" applyFill="1" applyBorder="1" applyAlignment="1">
      <alignment horizontal="center" vertical="center"/>
    </xf>
    <xf numFmtId="175" fontId="23" fillId="0" borderId="28" xfId="1" applyNumberFormat="1" applyFont="1" applyFill="1" applyBorder="1" applyAlignment="1" applyProtection="1">
      <alignment horizontal="center" vertical="center"/>
      <protection locked="0"/>
    </xf>
    <xf numFmtId="175" fontId="23" fillId="0" borderId="28" xfId="1" applyNumberFormat="1" applyFont="1" applyFill="1" applyBorder="1" applyAlignment="1">
      <alignment horizontal="center" vertical="center"/>
    </xf>
    <xf numFmtId="175" fontId="23" fillId="0" borderId="0" xfId="1" applyNumberFormat="1" applyFont="1" applyFill="1" applyBorder="1" applyAlignment="1">
      <alignment horizontal="center" vertical="center"/>
    </xf>
    <xf numFmtId="175" fontId="23" fillId="0" borderId="0" xfId="1" applyNumberFormat="1" applyFont="1" applyFill="1" applyBorder="1" applyAlignment="1" applyProtection="1">
      <alignment horizontal="center" vertical="center"/>
      <protection locked="0"/>
    </xf>
    <xf numFmtId="175" fontId="60" fillId="0" borderId="63" xfId="1" applyNumberFormat="1" applyFont="1" applyFill="1" applyBorder="1" applyAlignment="1">
      <alignment horizontal="center" vertical="center"/>
    </xf>
    <xf numFmtId="175" fontId="60" fillId="0" borderId="10" xfId="1" applyNumberFormat="1" applyFont="1" applyFill="1" applyBorder="1" applyAlignment="1">
      <alignment horizontal="center" vertical="center"/>
    </xf>
    <xf numFmtId="175" fontId="23" fillId="0" borderId="10" xfId="1" applyNumberFormat="1" applyFont="1" applyFill="1" applyBorder="1" applyAlignment="1" applyProtection="1">
      <alignment horizontal="center" vertical="center"/>
      <protection locked="0"/>
    </xf>
    <xf numFmtId="175" fontId="135" fillId="0" borderId="28" xfId="1" applyNumberFormat="1" applyFont="1" applyFill="1" applyBorder="1" applyAlignment="1">
      <alignment horizontal="center" vertical="center"/>
    </xf>
    <xf numFmtId="43" fontId="23" fillId="0" borderId="126" xfId="1" applyFont="1" applyFill="1" applyBorder="1" applyAlignment="1" applyProtection="1">
      <protection locked="0"/>
    </xf>
    <xf numFmtId="43" fontId="23" fillId="0" borderId="99" xfId="1" applyFont="1" applyFill="1" applyBorder="1" applyAlignment="1" applyProtection="1">
      <protection locked="0"/>
    </xf>
    <xf numFmtId="43" fontId="23" fillId="0" borderId="126" xfId="1" quotePrefix="1" applyFont="1" applyFill="1" applyBorder="1" applyAlignment="1" applyProtection="1">
      <alignment horizontal="right"/>
    </xf>
    <xf numFmtId="43" fontId="23" fillId="0" borderId="147" xfId="1" quotePrefix="1" applyFont="1" applyFill="1" applyBorder="1" applyAlignment="1" applyProtection="1">
      <alignment horizontal="right"/>
    </xf>
    <xf numFmtId="43" fontId="23" fillId="0" borderId="99" xfId="1" quotePrefix="1" applyFont="1" applyFill="1" applyBorder="1" applyAlignment="1" applyProtection="1">
      <alignment horizontal="right"/>
    </xf>
    <xf numFmtId="43" fontId="23" fillId="0" borderId="99" xfId="1" applyFont="1" applyFill="1" applyBorder="1" applyAlignment="1" applyProtection="1">
      <alignment horizontal="right"/>
    </xf>
    <xf numFmtId="43" fontId="23" fillId="0" borderId="99" xfId="1" applyFont="1" applyFill="1" applyBorder="1"/>
    <xf numFmtId="43" fontId="23" fillId="0" borderId="99" xfId="1" applyFont="1" applyFill="1" applyBorder="1" applyProtection="1">
      <protection locked="0"/>
    </xf>
    <xf numFmtId="43" fontId="23" fillId="0" borderId="98" xfId="1" applyNumberFormat="1" applyFont="1" applyFill="1" applyBorder="1" applyAlignment="1" applyProtection="1">
      <alignment horizontal="right"/>
    </xf>
    <xf numFmtId="43" fontId="23" fillId="0" borderId="99" xfId="1" applyNumberFormat="1" applyFont="1" applyFill="1" applyBorder="1" applyAlignment="1" applyProtection="1">
      <alignment horizontal="right"/>
    </xf>
    <xf numFmtId="43" fontId="42" fillId="0" borderId="0" xfId="0" applyNumberFormat="1" applyFont="1" applyAlignment="1" applyProtection="1">
      <protection locked="0"/>
    </xf>
    <xf numFmtId="170" fontId="10" fillId="0" borderId="181" xfId="1" applyNumberFormat="1" applyFont="1" applyFill="1" applyBorder="1" applyAlignment="1" applyProtection="1">
      <protection locked="0"/>
    </xf>
    <xf numFmtId="43" fontId="27" fillId="6" borderId="99" xfId="1" applyFont="1" applyFill="1" applyBorder="1" applyAlignment="1" applyProtection="1">
      <alignment horizontal="right"/>
    </xf>
    <xf numFmtId="37" fontId="10" fillId="0" borderId="144" xfId="0" applyNumberFormat="1" applyFont="1" applyFill="1" applyBorder="1" applyProtection="1"/>
    <xf numFmtId="170" fontId="10" fillId="0" borderId="144" xfId="1" applyNumberFormat="1" applyFont="1" applyFill="1" applyBorder="1" applyAlignment="1">
      <alignment horizontal="right"/>
    </xf>
    <xf numFmtId="3" fontId="10" fillId="0" borderId="144" xfId="0" applyNumberFormat="1" applyFont="1" applyFill="1" applyBorder="1" applyProtection="1"/>
    <xf numFmtId="37" fontId="10" fillId="0" borderId="181" xfId="0" applyNumberFormat="1" applyFont="1" applyFill="1" applyBorder="1" applyProtection="1"/>
    <xf numFmtId="3" fontId="10" fillId="0" borderId="181" xfId="0" applyNumberFormat="1" applyFont="1" applyFill="1" applyBorder="1" applyProtection="1"/>
    <xf numFmtId="170" fontId="10" fillId="0" borderId="181" xfId="1" applyNumberFormat="1" applyFont="1" applyFill="1" applyBorder="1" applyProtection="1"/>
    <xf numFmtId="170" fontId="10" fillId="0" borderId="181" xfId="1" quotePrefix="1" applyNumberFormat="1" applyFont="1" applyFill="1" applyBorder="1" applyAlignment="1" applyProtection="1">
      <alignment horizontal="right"/>
    </xf>
    <xf numFmtId="175" fontId="10" fillId="0" borderId="181" xfId="1" quotePrefix="1" applyNumberFormat="1" applyFont="1" applyFill="1" applyBorder="1" applyAlignment="1" applyProtection="1">
      <alignment horizontal="right"/>
    </xf>
    <xf numFmtId="43" fontId="10" fillId="0" borderId="181" xfId="1" quotePrefix="1" applyNumberFormat="1" applyFont="1" applyFill="1" applyBorder="1" applyAlignment="1" applyProtection="1">
      <alignment horizontal="right"/>
    </xf>
    <xf numFmtId="170" fontId="10" fillId="0" borderId="10" xfId="1" applyNumberFormat="1" applyFont="1" applyFill="1" applyBorder="1" applyProtection="1"/>
    <xf numFmtId="170" fontId="10" fillId="0" borderId="181" xfId="1" applyNumberFormat="1" applyFont="1" applyFill="1" applyBorder="1" applyAlignment="1" applyProtection="1">
      <alignment horizontal="right"/>
    </xf>
    <xf numFmtId="0" fontId="6" fillId="0" borderId="0" xfId="0" applyNumberFormat="1" applyFont="1" applyAlignment="1" applyProtection="1">
      <protection locked="0"/>
    </xf>
    <xf numFmtId="0" fontId="136" fillId="0" borderId="0" xfId="0" applyNumberFormat="1" applyFont="1" applyAlignment="1" applyProtection="1">
      <alignment horizontal="center" vertical="center"/>
      <protection locked="0"/>
    </xf>
    <xf numFmtId="43" fontId="23" fillId="0" borderId="167" xfId="1" applyFont="1" applyFill="1" applyBorder="1" applyProtection="1"/>
    <xf numFmtId="43" fontId="23" fillId="0" borderId="168" xfId="1" applyFont="1" applyFill="1" applyBorder="1" applyProtection="1"/>
    <xf numFmtId="170" fontId="23" fillId="0" borderId="168" xfId="1" applyNumberFormat="1" applyFont="1" applyFill="1" applyBorder="1" applyProtection="1"/>
    <xf numFmtId="43" fontId="23" fillId="0" borderId="169" xfId="1" quotePrefix="1" applyNumberFormat="1" applyFont="1" applyFill="1" applyBorder="1" applyAlignment="1" applyProtection="1">
      <alignment horizontal="center"/>
    </xf>
    <xf numFmtId="0" fontId="15" fillId="0" borderId="0" xfId="0" applyNumberFormat="1" applyFont="1" applyAlignment="1" applyProtection="1">
      <protection locked="0"/>
    </xf>
    <xf numFmtId="0" fontId="101" fillId="0" borderId="0" xfId="0" applyFont="1" applyAlignment="1" applyProtection="1">
      <alignment vertical="center"/>
    </xf>
    <xf numFmtId="175" fontId="60" fillId="0" borderId="102" xfId="1" applyNumberFormat="1" applyFont="1" applyFill="1" applyBorder="1" applyAlignment="1">
      <alignment horizontal="center" vertical="center"/>
    </xf>
    <xf numFmtId="175" fontId="135" fillId="0" borderId="102" xfId="1" applyNumberFormat="1" applyFont="1" applyFill="1" applyBorder="1" applyAlignment="1">
      <alignment horizontal="center" vertical="center"/>
    </xf>
    <xf numFmtId="175" fontId="23" fillId="0" borderId="102" xfId="1" applyNumberFormat="1" applyFont="1" applyFill="1" applyBorder="1" applyAlignment="1">
      <alignment horizontal="center" vertical="center"/>
    </xf>
    <xf numFmtId="175" fontId="23" fillId="0" borderId="102" xfId="1" applyNumberFormat="1" applyFont="1" applyFill="1" applyBorder="1" applyAlignment="1" applyProtection="1">
      <alignment horizontal="center" vertical="center"/>
      <protection locked="0"/>
    </xf>
    <xf numFmtId="175" fontId="135" fillId="0" borderId="144" xfId="1" applyNumberFormat="1" applyFont="1" applyFill="1" applyBorder="1" applyAlignment="1" applyProtection="1">
      <alignment horizontal="center" vertical="center"/>
      <protection locked="0"/>
    </xf>
    <xf numFmtId="175" fontId="23" fillId="0" borderId="11" xfId="1" applyNumberFormat="1" applyFont="1" applyFill="1" applyBorder="1" applyAlignment="1" applyProtection="1">
      <alignment horizontal="center" vertical="center"/>
      <protection locked="0"/>
    </xf>
    <xf numFmtId="175" fontId="23" fillId="0" borderId="182" xfId="1" applyNumberFormat="1" applyFont="1" applyFill="1" applyBorder="1" applyAlignment="1" applyProtection="1">
      <alignment horizontal="center" vertical="center"/>
      <protection locked="0"/>
    </xf>
    <xf numFmtId="0" fontId="6" fillId="0" borderId="0" xfId="0" applyNumberFormat="1" applyFont="1" applyAlignment="1" applyProtection="1">
      <protection locked="0"/>
    </xf>
    <xf numFmtId="43" fontId="26" fillId="0" borderId="158" xfId="1" applyFont="1" applyFill="1" applyBorder="1"/>
    <xf numFmtId="170" fontId="60" fillId="0" borderId="106" xfId="1" applyNumberFormat="1" applyFont="1" applyFill="1" applyBorder="1" applyAlignment="1" applyProtection="1">
      <protection locked="0"/>
    </xf>
    <xf numFmtId="170" fontId="23" fillId="0" borderId="118" xfId="1" applyNumberFormat="1" applyFont="1" applyFill="1" applyBorder="1" applyAlignment="1" applyProtection="1">
      <protection locked="0"/>
    </xf>
    <xf numFmtId="170" fontId="23" fillId="0" borderId="26" xfId="1" applyNumberFormat="1" applyFont="1" applyFill="1" applyBorder="1" applyAlignment="1" applyProtection="1">
      <protection locked="0"/>
    </xf>
    <xf numFmtId="170" fontId="23" fillId="0" borderId="26" xfId="0" applyNumberFormat="1" applyFont="1" applyFill="1" applyBorder="1" applyAlignment="1" applyProtection="1">
      <protection locked="0"/>
    </xf>
    <xf numFmtId="43" fontId="23" fillId="0" borderId="181" xfId="1" applyFont="1" applyFill="1" applyBorder="1" applyAlignment="1">
      <alignment horizontal="center" vertical="center"/>
    </xf>
    <xf numFmtId="43" fontId="23" fillId="0" borderId="182" xfId="1" applyFont="1" applyFill="1" applyBorder="1" applyAlignment="1">
      <alignment horizontal="center" vertical="center"/>
    </xf>
    <xf numFmtId="43" fontId="23" fillId="0" borderId="11" xfId="1" applyFont="1" applyFill="1" applyBorder="1" applyAlignment="1">
      <alignment horizontal="center" vertical="center"/>
    </xf>
    <xf numFmtId="0" fontId="6" fillId="0" borderId="0" xfId="0" applyNumberFormat="1" applyFont="1" applyAlignment="1" applyProtection="1">
      <protection locked="0"/>
    </xf>
    <xf numFmtId="2" fontId="23" fillId="0" borderId="17" xfId="0" applyNumberFormat="1" applyFont="1" applyFill="1" applyBorder="1" applyAlignment="1" applyProtection="1">
      <alignment horizontal="center"/>
    </xf>
    <xf numFmtId="0" fontId="23" fillId="0" borderId="17" xfId="0" applyFont="1" applyFill="1" applyBorder="1" applyAlignment="1" applyProtection="1">
      <alignment horizontal="center"/>
    </xf>
    <xf numFmtId="2" fontId="28" fillId="0" borderId="17" xfId="0" applyNumberFormat="1" applyFont="1" applyFill="1" applyBorder="1" applyAlignment="1" applyProtection="1">
      <alignment horizontal="center"/>
    </xf>
    <xf numFmtId="0" fontId="23" fillId="0" borderId="38" xfId="0" applyFont="1" applyFill="1" applyBorder="1" applyAlignment="1" applyProtection="1">
      <alignment horizontal="center"/>
    </xf>
    <xf numFmtId="2" fontId="23" fillId="0" borderId="56" xfId="0" applyNumberFormat="1" applyFont="1" applyFill="1" applyBorder="1" applyAlignment="1" applyProtection="1">
      <alignment horizontal="center"/>
    </xf>
    <xf numFmtId="2" fontId="23" fillId="0" borderId="195" xfId="0" applyNumberFormat="1" applyFont="1" applyFill="1" applyBorder="1" applyAlignment="1" applyProtection="1">
      <alignment horizontal="center"/>
    </xf>
    <xf numFmtId="2" fontId="23" fillId="0" borderId="169" xfId="0" quotePrefix="1" applyNumberFormat="1" applyFont="1" applyFill="1" applyBorder="1" applyAlignment="1" applyProtection="1">
      <alignment horizontal="center"/>
    </xf>
    <xf numFmtId="2" fontId="23" fillId="0" borderId="169" xfId="0" applyNumberFormat="1" applyFont="1" applyFill="1" applyBorder="1" applyAlignment="1" applyProtection="1">
      <alignment horizontal="center"/>
    </xf>
    <xf numFmtId="2" fontId="23" fillId="0" borderId="148" xfId="0" quotePrefix="1" applyNumberFormat="1" applyFont="1" applyFill="1" applyBorder="1" applyAlignment="1" applyProtection="1">
      <alignment horizontal="center"/>
    </xf>
    <xf numFmtId="0" fontId="23" fillId="0" borderId="17" xfId="0" applyFont="1" applyFill="1" applyBorder="1" applyAlignment="1">
      <alignment horizontal="center"/>
    </xf>
    <xf numFmtId="43" fontId="55" fillId="0" borderId="193" xfId="1" applyNumberFormat="1" applyFont="1" applyFill="1" applyBorder="1" applyAlignment="1">
      <alignment horizontal="center" vertical="center"/>
    </xf>
    <xf numFmtId="43" fontId="55" fillId="0" borderId="3" xfId="1" applyNumberFormat="1" applyFont="1" applyFill="1" applyBorder="1" applyAlignment="1">
      <alignment horizontal="center" vertical="center"/>
    </xf>
    <xf numFmtId="175" fontId="55" fillId="0" borderId="193" xfId="1" applyNumberFormat="1" applyFont="1" applyFill="1" applyBorder="1" applyAlignment="1">
      <alignment horizontal="center" vertical="center"/>
    </xf>
    <xf numFmtId="175" fontId="55" fillId="0" borderId="3" xfId="1" applyNumberFormat="1" applyFont="1" applyFill="1" applyBorder="1" applyAlignment="1">
      <alignment horizontal="center" vertical="center"/>
    </xf>
    <xf numFmtId="175" fontId="55" fillId="0" borderId="182" xfId="1" applyNumberFormat="1" applyFont="1" applyFill="1" applyBorder="1" applyAlignment="1">
      <alignment horizontal="center" vertical="center"/>
    </xf>
    <xf numFmtId="170" fontId="10" fillId="0" borderId="181" xfId="1" applyNumberFormat="1" applyFont="1" applyFill="1" applyBorder="1" applyAlignment="1">
      <alignment horizontal="right"/>
    </xf>
    <xf numFmtId="0" fontId="15" fillId="0" borderId="0" xfId="0" applyFont="1" applyBorder="1" applyAlignment="1" applyProtection="1">
      <alignment horizontal="left" vertical="center"/>
    </xf>
    <xf numFmtId="0" fontId="101" fillId="17" borderId="0" xfId="0" applyFont="1" applyFill="1" applyAlignment="1">
      <alignment vertical="center"/>
    </xf>
    <xf numFmtId="37" fontId="10" fillId="0" borderId="0" xfId="0" applyNumberFormat="1" applyFont="1" applyFill="1" applyAlignment="1" applyProtection="1">
      <protection locked="0"/>
    </xf>
    <xf numFmtId="37" fontId="10" fillId="0" borderId="26" xfId="0" applyNumberFormat="1" applyFont="1" applyFill="1" applyBorder="1" applyProtection="1"/>
    <xf numFmtId="170" fontId="10" fillId="0" borderId="17" xfId="1" quotePrefix="1" applyNumberFormat="1" applyFont="1" applyFill="1" applyBorder="1" applyAlignment="1">
      <alignment horizontal="right"/>
    </xf>
    <xf numFmtId="170" fontId="10" fillId="0" borderId="169" xfId="1" applyNumberFormat="1" applyFont="1" applyFill="1" applyBorder="1" applyAlignment="1" applyProtection="1">
      <alignment horizontal="right"/>
    </xf>
    <xf numFmtId="43" fontId="10" fillId="0" borderId="18" xfId="1" applyNumberFormat="1" applyFont="1" applyFill="1" applyBorder="1"/>
    <xf numFmtId="43" fontId="10" fillId="0" borderId="68" xfId="1" applyNumberFormat="1" applyFont="1" applyFill="1" applyBorder="1" applyAlignment="1" applyProtection="1">
      <alignment vertical="center"/>
    </xf>
    <xf numFmtId="43" fontId="10" fillId="0" borderId="68" xfId="1" applyNumberFormat="1" applyFont="1" applyFill="1" applyBorder="1" applyAlignment="1">
      <alignment vertical="center"/>
    </xf>
    <xf numFmtId="170" fontId="10" fillId="0" borderId="38" xfId="1" applyNumberFormat="1" applyFont="1" applyFill="1" applyBorder="1" applyAlignment="1" applyProtection="1">
      <alignment vertical="center"/>
    </xf>
    <xf numFmtId="0" fontId="6" fillId="0" borderId="0" xfId="0" applyNumberFormat="1" applyFont="1" applyAlignment="1" applyProtection="1">
      <protection locked="0"/>
    </xf>
    <xf numFmtId="0" fontId="6" fillId="0" borderId="0" xfId="0" applyNumberFormat="1" applyFont="1" applyAlignment="1" applyProtection="1">
      <protection locked="0"/>
    </xf>
    <xf numFmtId="0" fontId="42" fillId="0" borderId="0" xfId="0" applyNumberFormat="1" applyFont="1" applyAlignment="1" applyProtection="1">
      <alignment wrapText="1"/>
      <protection locked="0"/>
    </xf>
    <xf numFmtId="0" fontId="6" fillId="0" borderId="0" xfId="0" applyNumberFormat="1" applyFont="1" applyAlignment="1" applyProtection="1">
      <protection locked="0"/>
    </xf>
    <xf numFmtId="0" fontId="28" fillId="0" borderId="0" xfId="0" applyNumberFormat="1" applyFont="1" applyBorder="1" applyAlignment="1" applyProtection="1">
      <protection locked="0"/>
    </xf>
    <xf numFmtId="170" fontId="10" fillId="0" borderId="54" xfId="1" applyNumberFormat="1" applyFont="1" applyFill="1" applyBorder="1" applyAlignment="1">
      <alignment horizontal="center" vertical="center"/>
    </xf>
    <xf numFmtId="170" fontId="10" fillId="0" borderId="2" xfId="1" applyNumberFormat="1" applyFont="1" applyFill="1" applyBorder="1" applyAlignment="1">
      <alignment horizontal="center" vertical="center"/>
    </xf>
    <xf numFmtId="170" fontId="10" fillId="0" borderId="54" xfId="1" applyNumberFormat="1" applyFont="1" applyFill="1" applyBorder="1" applyAlignment="1">
      <alignment horizontal="center"/>
    </xf>
    <xf numFmtId="170" fontId="10" fillId="0" borderId="2" xfId="1" applyNumberFormat="1" applyFont="1" applyFill="1" applyBorder="1" applyAlignment="1">
      <alignment horizontal="center"/>
    </xf>
    <xf numFmtId="170" fontId="10" fillId="0" borderId="55" xfId="1" applyNumberFormat="1" applyFont="1" applyFill="1" applyBorder="1" applyAlignment="1">
      <alignment horizontal="center"/>
    </xf>
    <xf numFmtId="170" fontId="10" fillId="0" borderId="56" xfId="1" applyNumberFormat="1" applyFont="1" applyFill="1" applyBorder="1" applyAlignment="1">
      <alignment horizontal="center"/>
    </xf>
    <xf numFmtId="0" fontId="10" fillId="0" borderId="54" xfId="1" applyNumberFormat="1" applyFont="1" applyFill="1" applyBorder="1" applyAlignment="1"/>
    <xf numFmtId="170" fontId="10" fillId="0" borderId="154" xfId="1" applyNumberFormat="1" applyFont="1" applyFill="1" applyBorder="1" applyAlignment="1">
      <alignment horizontal="center"/>
    </xf>
    <xf numFmtId="170" fontId="10" fillId="0" borderId="195" xfId="1" applyNumberFormat="1" applyFont="1" applyFill="1" applyBorder="1" applyAlignment="1">
      <alignment horizontal="center"/>
    </xf>
    <xf numFmtId="170" fontId="10" fillId="0" borderId="0" xfId="1" applyNumberFormat="1" applyFont="1" applyFill="1" applyBorder="1" applyAlignment="1">
      <alignment horizontal="center" vertical="center"/>
    </xf>
    <xf numFmtId="3" fontId="11" fillId="0" borderId="148" xfId="0" applyNumberFormat="1" applyFont="1" applyBorder="1" applyAlignment="1">
      <alignment horizontal="center"/>
    </xf>
    <xf numFmtId="0" fontId="10" fillId="0" borderId="148" xfId="0" applyFont="1" applyBorder="1" applyAlignment="1">
      <alignment horizontal="left" vertical="center"/>
    </xf>
    <xf numFmtId="0" fontId="10" fillId="0" borderId="148" xfId="0" applyFont="1" applyFill="1" applyBorder="1" applyAlignment="1">
      <alignment horizontal="center" vertical="center"/>
    </xf>
    <xf numFmtId="0" fontId="10" fillId="0" borderId="2" xfId="0" applyFont="1" applyFill="1" applyBorder="1" applyAlignment="1">
      <alignment horizontal="center"/>
    </xf>
    <xf numFmtId="0" fontId="10" fillId="0" borderId="181" xfId="0" applyFont="1" applyFill="1" applyBorder="1" applyAlignment="1">
      <alignment horizontal="center"/>
    </xf>
    <xf numFmtId="0" fontId="10" fillId="0" borderId="148" xfId="0" applyFont="1" applyFill="1" applyBorder="1" applyAlignment="1">
      <alignment horizontal="center" vertical="top" wrapText="1"/>
    </xf>
    <xf numFmtId="0" fontId="10" fillId="0" borderId="148" xfId="0" applyFont="1" applyFill="1" applyBorder="1" applyAlignment="1">
      <alignment horizontal="center" vertical="top"/>
    </xf>
    <xf numFmtId="0" fontId="10" fillId="0" borderId="56" xfId="0" applyFont="1" applyFill="1" applyBorder="1" applyAlignment="1">
      <alignment horizontal="center" vertical="top"/>
    </xf>
    <xf numFmtId="0" fontId="10" fillId="0" borderId="195" xfId="0" applyFont="1" applyFill="1" applyBorder="1" applyAlignment="1">
      <alignment horizontal="center" vertical="top"/>
    </xf>
    <xf numFmtId="0" fontId="10" fillId="0" borderId="169" xfId="0" applyFont="1" applyFill="1" applyBorder="1" applyAlignment="1">
      <alignment horizontal="center" vertical="top"/>
    </xf>
    <xf numFmtId="3" fontId="11" fillId="0" borderId="167" xfId="0" applyNumberFormat="1" applyFont="1" applyBorder="1" applyAlignment="1">
      <alignment horizontal="center"/>
    </xf>
    <xf numFmtId="0" fontId="10" fillId="0" borderId="181" xfId="0" applyNumberFormat="1" applyFont="1" applyFill="1" applyBorder="1" applyAlignment="1" applyProtection="1">
      <alignment horizontal="center"/>
      <protection locked="0"/>
    </xf>
    <xf numFmtId="170" fontId="10" fillId="0" borderId="26" xfId="1" applyNumberFormat="1" applyFont="1" applyFill="1" applyBorder="1" applyProtection="1"/>
    <xf numFmtId="170" fontId="10" fillId="0" borderId="50" xfId="1" applyNumberFormat="1" applyFont="1" applyFill="1" applyBorder="1" applyProtection="1"/>
    <xf numFmtId="170" fontId="10" fillId="0" borderId="26" xfId="1" applyNumberFormat="1" applyFont="1" applyFill="1" applyBorder="1"/>
    <xf numFmtId="43" fontId="23" fillId="0" borderId="131" xfId="1" applyFont="1" applyFill="1" applyBorder="1"/>
    <xf numFmtId="43" fontId="23" fillId="0" borderId="131" xfId="1" applyFont="1" applyFill="1" applyBorder="1" applyAlignment="1">
      <alignment horizontal="center"/>
    </xf>
    <xf numFmtId="43" fontId="23" fillId="0" borderId="135" xfId="1" applyFont="1" applyFill="1" applyBorder="1"/>
    <xf numFmtId="43" fontId="23" fillId="0" borderId="136" xfId="1" applyFont="1" applyFill="1" applyBorder="1"/>
    <xf numFmtId="43" fontId="23" fillId="0" borderId="123" xfId="0" applyNumberFormat="1" applyFont="1" applyFill="1" applyBorder="1"/>
    <xf numFmtId="43" fontId="23" fillId="0" borderId="131" xfId="0" applyNumberFormat="1" applyFont="1" applyFill="1" applyBorder="1"/>
    <xf numFmtId="43" fontId="23" fillId="0" borderId="0" xfId="0" applyNumberFormat="1" applyFont="1" applyFill="1" applyBorder="1"/>
    <xf numFmtId="43" fontId="23" fillId="0" borderId="179" xfId="0" applyNumberFormat="1" applyFont="1" applyFill="1" applyBorder="1"/>
    <xf numFmtId="170" fontId="10" fillId="0" borderId="0" xfId="0" applyNumberFormat="1" applyFont="1"/>
    <xf numFmtId="175" fontId="10" fillId="0" borderId="153" xfId="1" applyNumberFormat="1" applyFont="1" applyBorder="1" applyProtection="1"/>
    <xf numFmtId="175" fontId="10" fillId="0" borderId="18" xfId="1" applyNumberFormat="1" applyFont="1" applyBorder="1" applyProtection="1"/>
    <xf numFmtId="164" fontId="10" fillId="0" borderId="195" xfId="0" applyNumberFormat="1" applyFont="1" applyBorder="1" applyProtection="1"/>
    <xf numFmtId="0" fontId="15" fillId="0" borderId="0" xfId="0" applyNumberFormat="1" applyFont="1" applyAlignment="1" applyProtection="1">
      <alignment horizontal="left" vertical="top"/>
      <protection locked="0"/>
    </xf>
    <xf numFmtId="43" fontId="10" fillId="0" borderId="0" xfId="1" applyNumberFormat="1" applyFont="1" applyFill="1" applyBorder="1" applyProtection="1"/>
    <xf numFmtId="0" fontId="6" fillId="0" borderId="0" xfId="0" applyNumberFormat="1" applyFont="1" applyAlignment="1" applyProtection="1">
      <protection locked="0"/>
    </xf>
    <xf numFmtId="2" fontId="55" fillId="0" borderId="32" xfId="1" applyNumberFormat="1" applyFont="1" applyFill="1" applyBorder="1"/>
    <xf numFmtId="2" fontId="0" fillId="0" borderId="0" xfId="0" applyNumberFormat="1" applyFont="1" applyFill="1" applyAlignment="1" applyProtection="1">
      <protection locked="0"/>
    </xf>
    <xf numFmtId="43" fontId="10" fillId="0" borderId="0" xfId="1" applyFont="1" applyFill="1" applyAlignment="1" applyProtection="1">
      <protection locked="0"/>
    </xf>
    <xf numFmtId="43" fontId="10" fillId="0" borderId="0" xfId="0" applyNumberFormat="1" applyFont="1" applyFill="1" applyAlignment="1" applyProtection="1">
      <protection locked="0"/>
    </xf>
    <xf numFmtId="170" fontId="23" fillId="0" borderId="38" xfId="1" applyNumberFormat="1" applyFont="1" applyFill="1" applyBorder="1" applyProtection="1"/>
    <xf numFmtId="170" fontId="23" fillId="0" borderId="38" xfId="1" applyNumberFormat="1" applyFont="1" applyFill="1" applyBorder="1" applyAlignment="1" applyProtection="1">
      <alignment vertical="center"/>
    </xf>
    <xf numFmtId="41" fontId="23" fillId="0" borderId="17" xfId="0" applyNumberFormat="1" applyFont="1" applyFill="1" applyBorder="1"/>
    <xf numFmtId="37" fontId="23" fillId="0" borderId="18" xfId="0" applyNumberFormat="1" applyFont="1" applyFill="1" applyBorder="1" applyProtection="1"/>
    <xf numFmtId="179" fontId="10" fillId="0" borderId="17" xfId="1" quotePrefix="1" applyNumberFormat="1" applyFont="1" applyFill="1" applyBorder="1" applyAlignment="1">
      <alignment horizontal="right"/>
    </xf>
    <xf numFmtId="170" fontId="10" fillId="0" borderId="18" xfId="1" quotePrefix="1" applyNumberFormat="1" applyFont="1" applyFill="1" applyBorder="1" applyAlignment="1">
      <alignment horizontal="right"/>
    </xf>
    <xf numFmtId="0" fontId="6" fillId="0" borderId="0" xfId="0" applyNumberFormat="1" applyFont="1" applyAlignment="1" applyProtection="1">
      <protection locked="0"/>
    </xf>
    <xf numFmtId="0" fontId="6" fillId="0" borderId="0" xfId="0" applyNumberFormat="1" applyFont="1" applyAlignment="1" applyProtection="1">
      <protection locked="0"/>
    </xf>
    <xf numFmtId="1" fontId="10" fillId="0" borderId="144" xfId="0" applyNumberFormat="1" applyFont="1" applyFill="1" applyBorder="1" applyProtection="1"/>
    <xf numFmtId="1" fontId="10" fillId="0" borderId="181" xfId="0" applyNumberFormat="1" applyFont="1" applyFill="1" applyBorder="1" applyProtection="1"/>
    <xf numFmtId="170" fontId="10" fillId="0" borderId="181" xfId="1" applyNumberFormat="1" applyFont="1" applyFill="1" applyBorder="1" applyAlignment="1" applyProtection="1">
      <alignment horizontal="center"/>
    </xf>
    <xf numFmtId="170" fontId="0" fillId="0" borderId="0" xfId="0" applyNumberFormat="1" applyBorder="1"/>
    <xf numFmtId="170" fontId="10" fillId="0" borderId="167" xfId="1" applyNumberFormat="1" applyFont="1" applyFill="1" applyBorder="1"/>
    <xf numFmtId="170" fontId="10" fillId="0" borderId="153" xfId="1" applyNumberFormat="1" applyFont="1" applyFill="1" applyBorder="1"/>
    <xf numFmtId="170" fontId="10" fillId="0" borderId="200" xfId="1" applyNumberFormat="1" applyFont="1" applyFill="1" applyBorder="1"/>
    <xf numFmtId="170" fontId="10" fillId="0" borderId="20" xfId="1" applyNumberFormat="1" applyFont="1" applyFill="1" applyBorder="1"/>
    <xf numFmtId="0" fontId="99" fillId="0" borderId="201" xfId="0" applyFont="1" applyFill="1" applyBorder="1"/>
    <xf numFmtId="41" fontId="98" fillId="0" borderId="167" xfId="0" applyNumberFormat="1" applyFont="1" applyFill="1" applyBorder="1"/>
    <xf numFmtId="41" fontId="98" fillId="0" borderId="168" xfId="0" applyNumberFormat="1" applyFont="1" applyFill="1" applyBorder="1"/>
    <xf numFmtId="41" fontId="98" fillId="0" borderId="202" xfId="0" applyNumberFormat="1" applyFont="1" applyFill="1" applyBorder="1"/>
    <xf numFmtId="41" fontId="98" fillId="0" borderId="200" xfId="0" applyNumberFormat="1" applyFont="1" applyFill="1" applyBorder="1"/>
    <xf numFmtId="170" fontId="121" fillId="0" borderId="167" xfId="1" applyNumberFormat="1" applyFont="1" applyFill="1" applyBorder="1" applyAlignment="1" applyProtection="1">
      <alignment horizontal="center"/>
    </xf>
    <xf numFmtId="170" fontId="121" fillId="0" borderId="168" xfId="1" applyNumberFormat="1" applyFont="1" applyFill="1" applyBorder="1" applyAlignment="1" applyProtection="1">
      <alignment horizontal="center"/>
    </xf>
    <xf numFmtId="0" fontId="55" fillId="0" borderId="25" xfId="0" applyFont="1" applyBorder="1"/>
    <xf numFmtId="41" fontId="99" fillId="0" borderId="167" xfId="0" applyNumberFormat="1" applyFont="1" applyFill="1" applyBorder="1"/>
    <xf numFmtId="41" fontId="99" fillId="0" borderId="168" xfId="0" applyNumberFormat="1" applyFont="1" applyFill="1" applyBorder="1"/>
    <xf numFmtId="41" fontId="98" fillId="0" borderId="45" xfId="0" applyNumberFormat="1" applyFont="1" applyFill="1" applyBorder="1"/>
    <xf numFmtId="41" fontId="98" fillId="0" borderId="20" xfId="0" applyNumberFormat="1" applyFont="1" applyFill="1" applyBorder="1"/>
    <xf numFmtId="170" fontId="98" fillId="0" borderId="167" xfId="1" applyNumberFormat="1" applyFont="1" applyFill="1" applyBorder="1" applyAlignment="1">
      <alignment horizontal="right" vertical="top"/>
    </xf>
    <xf numFmtId="170" fontId="98" fillId="0" borderId="168" xfId="1" applyNumberFormat="1" applyFont="1" applyFill="1" applyBorder="1" applyAlignment="1">
      <alignment horizontal="right" vertical="top"/>
    </xf>
    <xf numFmtId="170" fontId="121" fillId="0" borderId="202" xfId="1" applyNumberFormat="1" applyFont="1" applyFill="1" applyBorder="1" applyAlignment="1" applyProtection="1">
      <alignment horizontal="center"/>
    </xf>
    <xf numFmtId="170" fontId="121" fillId="0" borderId="200" xfId="1" applyNumberFormat="1" applyFont="1" applyFill="1" applyBorder="1" applyAlignment="1" applyProtection="1">
      <alignment horizontal="center"/>
    </xf>
    <xf numFmtId="43" fontId="10" fillId="0" borderId="18" xfId="1" applyFont="1" applyFill="1" applyBorder="1" applyAlignment="1" applyProtection="1">
      <alignment horizontal="right"/>
    </xf>
    <xf numFmtId="1" fontId="10" fillId="0" borderId="18" xfId="0" applyNumberFormat="1" applyFont="1" applyFill="1" applyBorder="1" applyAlignment="1" applyProtection="1">
      <alignment horizontal="right"/>
    </xf>
    <xf numFmtId="0" fontId="43" fillId="0" borderId="0" xfId="0" applyNumberFormat="1" applyFont="1" applyAlignment="1" applyProtection="1">
      <protection locked="0"/>
    </xf>
    <xf numFmtId="170" fontId="11" fillId="0" borderId="200" xfId="1" applyNumberFormat="1" applyFont="1" applyFill="1" applyBorder="1" applyProtection="1"/>
    <xf numFmtId="170" fontId="10" fillId="0" borderId="200" xfId="1" applyNumberFormat="1" applyFont="1" applyFill="1" applyBorder="1" applyAlignment="1" applyProtection="1">
      <alignment horizontal="center" vertical="center"/>
    </xf>
    <xf numFmtId="170" fontId="11" fillId="0" borderId="167" xfId="1" applyNumberFormat="1" applyFont="1" applyFill="1" applyBorder="1" applyAlignment="1" applyProtection="1">
      <alignment horizontal="center" vertical="center"/>
    </xf>
    <xf numFmtId="170" fontId="11" fillId="0" borderId="195" xfId="1" applyNumberFormat="1" applyFont="1" applyFill="1" applyBorder="1" applyAlignment="1" applyProtection="1">
      <alignment horizontal="center" vertical="center"/>
    </xf>
    <xf numFmtId="170" fontId="11" fillId="0" borderId="18" xfId="1" applyNumberFormat="1" applyFont="1" applyFill="1" applyBorder="1" applyAlignment="1" applyProtection="1">
      <alignment horizontal="center" vertical="center"/>
    </xf>
    <xf numFmtId="170" fontId="11" fillId="0" borderId="17" xfId="1" applyNumberFormat="1" applyFont="1" applyFill="1" applyBorder="1" applyAlignment="1" applyProtection="1">
      <alignment horizontal="center" vertical="center"/>
    </xf>
    <xf numFmtId="170" fontId="11" fillId="0" borderId="200" xfId="1" applyNumberFormat="1" applyFont="1" applyFill="1" applyBorder="1" applyAlignment="1" applyProtection="1">
      <alignment horizontal="center" vertical="center"/>
    </xf>
    <xf numFmtId="174" fontId="11" fillId="6" borderId="167" xfId="5" applyNumberFormat="1" applyFont="1" applyFill="1" applyBorder="1" applyAlignment="1">
      <alignment vertical="center"/>
    </xf>
    <xf numFmtId="164" fontId="11" fillId="6" borderId="38" xfId="4" applyNumberFormat="1" applyFont="1" applyFill="1" applyBorder="1" applyAlignment="1" applyProtection="1">
      <alignment vertical="center"/>
    </xf>
    <xf numFmtId="164" fontId="11" fillId="6" borderId="20" xfId="0" applyNumberFormat="1" applyFont="1" applyFill="1" applyBorder="1" applyAlignment="1" applyProtection="1">
      <alignment vertical="center"/>
    </xf>
    <xf numFmtId="165" fontId="10" fillId="0" borderId="203" xfId="0" applyNumberFormat="1" applyFont="1" applyFill="1" applyBorder="1" applyProtection="1"/>
    <xf numFmtId="165" fontId="10" fillId="0" borderId="26" xfId="0" applyNumberFormat="1" applyFont="1" applyFill="1" applyBorder="1" applyProtection="1"/>
    <xf numFmtId="4" fontId="10" fillId="0" borderId="26" xfId="0" applyNumberFormat="1" applyFont="1" applyFill="1" applyBorder="1" applyProtection="1"/>
    <xf numFmtId="178" fontId="10" fillId="0" borderId="26" xfId="7" applyNumberFormat="1" applyFont="1" applyFill="1" applyBorder="1" applyAlignment="1">
      <alignment horizontal="right"/>
    </xf>
    <xf numFmtId="0" fontId="6" fillId="0" borderId="0" xfId="0" applyNumberFormat="1" applyFont="1" applyAlignment="1" applyProtection="1">
      <protection locked="0"/>
    </xf>
    <xf numFmtId="0" fontId="21" fillId="0" borderId="0" xfId="0" applyFont="1" applyFill="1" applyBorder="1" applyAlignment="1">
      <alignment vertical="center"/>
    </xf>
    <xf numFmtId="0" fontId="28" fillId="0" borderId="0" xfId="0" applyFont="1" applyFill="1" applyBorder="1" applyAlignment="1">
      <alignment vertical="center"/>
    </xf>
    <xf numFmtId="3" fontId="10" fillId="6" borderId="0" xfId="0" applyNumberFormat="1" applyFont="1" applyFill="1" applyBorder="1" applyProtection="1"/>
    <xf numFmtId="3" fontId="10" fillId="6" borderId="182" xfId="0" applyNumberFormat="1" applyFont="1" applyFill="1" applyBorder="1" applyProtection="1"/>
    <xf numFmtId="4" fontId="10" fillId="6" borderId="0" xfId="0" applyNumberFormat="1" applyFont="1" applyFill="1" applyBorder="1" applyProtection="1"/>
    <xf numFmtId="4" fontId="10" fillId="6" borderId="182" xfId="0" applyNumberFormat="1" applyFont="1" applyFill="1" applyBorder="1" applyProtection="1"/>
    <xf numFmtId="3" fontId="10" fillId="6" borderId="199" xfId="0" applyNumberFormat="1" applyFont="1" applyFill="1" applyBorder="1" applyProtection="1"/>
    <xf numFmtId="3" fontId="10" fillId="6" borderId="11" xfId="0" applyNumberFormat="1" applyFont="1" applyFill="1" applyBorder="1" applyProtection="1"/>
    <xf numFmtId="170" fontId="10" fillId="0" borderId="89" xfId="1" applyNumberFormat="1" applyFont="1" applyFill="1" applyBorder="1" applyProtection="1"/>
    <xf numFmtId="37" fontId="11" fillId="3" borderId="200" xfId="0" applyNumberFormat="1" applyFont="1" applyFill="1" applyBorder="1" applyProtection="1"/>
    <xf numFmtId="0" fontId="0" fillId="0" borderId="0" xfId="0" applyNumberFormat="1" applyFont="1" applyBorder="1" applyAlignment="1" applyProtection="1">
      <protection locked="0"/>
    </xf>
    <xf numFmtId="37" fontId="11" fillId="3" borderId="202" xfId="0" applyNumberFormat="1" applyFont="1" applyFill="1" applyBorder="1" applyAlignment="1" applyProtection="1"/>
    <xf numFmtId="37" fontId="23" fillId="0" borderId="166" xfId="0" applyNumberFormat="1" applyFont="1" applyFill="1" applyBorder="1" applyAlignment="1" applyProtection="1"/>
    <xf numFmtId="37" fontId="23" fillId="0" borderId="168" xfId="0" applyNumberFormat="1" applyFont="1" applyFill="1" applyBorder="1" applyAlignment="1" applyProtection="1"/>
    <xf numFmtId="170" fontId="23" fillId="0" borderId="167" xfId="1" applyNumberFormat="1" applyFont="1" applyFill="1" applyBorder="1" applyAlignment="1" applyProtection="1">
      <alignment horizontal="center"/>
    </xf>
    <xf numFmtId="170" fontId="23" fillId="0" borderId="168" xfId="1" applyNumberFormat="1" applyFont="1" applyFill="1" applyBorder="1" applyAlignment="1" applyProtection="1">
      <alignment horizontal="center" vertical="center"/>
    </xf>
    <xf numFmtId="37" fontId="23" fillId="0" borderId="167" xfId="0" applyNumberFormat="1" applyFont="1" applyFill="1" applyBorder="1" applyAlignment="1" applyProtection="1"/>
    <xf numFmtId="37" fontId="23" fillId="0" borderId="166" xfId="0" applyNumberFormat="1" applyFont="1" applyFill="1" applyBorder="1" applyProtection="1"/>
    <xf numFmtId="37" fontId="23" fillId="0" borderId="168" xfId="0" applyNumberFormat="1" applyFont="1" applyFill="1" applyBorder="1" applyProtection="1"/>
    <xf numFmtId="37" fontId="23" fillId="0" borderId="200" xfId="0" applyNumberFormat="1" applyFont="1" applyFill="1" applyBorder="1" applyProtection="1"/>
    <xf numFmtId="37" fontId="23" fillId="0" borderId="202" xfId="0" applyNumberFormat="1" applyFont="1" applyFill="1" applyBorder="1" applyAlignment="1" applyProtection="1"/>
    <xf numFmtId="37" fontId="23" fillId="0" borderId="200" xfId="0" applyNumberFormat="1" applyFont="1" applyFill="1" applyBorder="1" applyAlignment="1" applyProtection="1"/>
    <xf numFmtId="0" fontId="6" fillId="0" borderId="0" xfId="0" applyNumberFormat="1" applyFont="1" applyAlignment="1" applyProtection="1">
      <protection locked="0"/>
    </xf>
    <xf numFmtId="37" fontId="11" fillId="3" borderId="200" xfId="0" applyNumberFormat="1" applyFont="1" applyFill="1" applyBorder="1" applyAlignment="1" applyProtection="1"/>
    <xf numFmtId="170" fontId="23" fillId="0" borderId="202" xfId="1" applyNumberFormat="1" applyFont="1" applyFill="1" applyBorder="1" applyAlignment="1" applyProtection="1">
      <alignment horizontal="center"/>
    </xf>
    <xf numFmtId="170" fontId="23" fillId="0" borderId="200" xfId="1" applyNumberFormat="1" applyFont="1" applyFill="1" applyBorder="1" applyAlignment="1" applyProtection="1">
      <alignment horizontal="center" vertical="center"/>
    </xf>
    <xf numFmtId="0" fontId="54" fillId="0" borderId="0" xfId="0" quotePrefix="1" applyFont="1" applyFill="1" applyProtection="1"/>
    <xf numFmtId="0" fontId="11" fillId="6" borderId="12" xfId="0" applyFont="1" applyFill="1" applyBorder="1" applyAlignment="1" applyProtection="1">
      <alignment horizontal="center" vertical="center"/>
    </xf>
    <xf numFmtId="0" fontId="73" fillId="0" borderId="0" xfId="0" applyFont="1"/>
    <xf numFmtId="0" fontId="8" fillId="6" borderId="77" xfId="3" applyNumberFormat="1" applyFont="1" applyFill="1" applyBorder="1" applyAlignment="1" applyProtection="1">
      <alignment horizontal="center" vertical="center"/>
      <protection locked="0"/>
    </xf>
    <xf numFmtId="0" fontId="8" fillId="6" borderId="1" xfId="3" applyNumberFormat="1" applyFont="1" applyFill="1" applyBorder="1" applyAlignment="1" applyProtection="1">
      <alignment horizontal="center" vertical="center"/>
      <protection locked="0"/>
    </xf>
    <xf numFmtId="0" fontId="8" fillId="6" borderId="78" xfId="3" applyNumberFormat="1" applyFont="1" applyFill="1" applyBorder="1" applyAlignment="1" applyProtection="1">
      <alignment horizontal="center" vertical="center"/>
      <protection locked="0"/>
    </xf>
    <xf numFmtId="0" fontId="11" fillId="0" borderId="84" xfId="3" applyNumberFormat="1" applyFont="1" applyBorder="1" applyAlignment="1" applyProtection="1">
      <alignment horizontal="center"/>
      <protection locked="0"/>
    </xf>
    <xf numFmtId="0" fontId="66" fillId="0" borderId="0" xfId="3" applyFont="1" applyAlignment="1">
      <alignment horizontal="center" vertical="center" wrapText="1"/>
    </xf>
    <xf numFmtId="167" fontId="27" fillId="0" borderId="37" xfId="4" applyFont="1" applyBorder="1" applyAlignment="1">
      <alignment horizontal="center" vertical="center"/>
    </xf>
    <xf numFmtId="167" fontId="11" fillId="0" borderId="0" xfId="4" applyFont="1" applyBorder="1" applyAlignment="1" applyProtection="1">
      <alignment horizontal="center" vertical="center"/>
    </xf>
    <xf numFmtId="0" fontId="14" fillId="0" borderId="0" xfId="0" applyFont="1" applyAlignment="1" applyProtection="1"/>
    <xf numFmtId="0" fontId="47" fillId="0" borderId="0" xfId="0" applyFont="1" applyAlignment="1"/>
    <xf numFmtId="0" fontId="27" fillId="6" borderId="76" xfId="0" applyFont="1" applyFill="1" applyBorder="1" applyAlignment="1" applyProtection="1">
      <alignment horizontal="center" vertical="center"/>
    </xf>
    <xf numFmtId="0" fontId="27" fillId="6" borderId="59" xfId="0" applyFont="1" applyFill="1" applyBorder="1" applyAlignment="1" applyProtection="1">
      <alignment horizontal="center" vertical="center"/>
    </xf>
    <xf numFmtId="0" fontId="23" fillId="6" borderId="148" xfId="0" applyFont="1" applyFill="1" applyBorder="1" applyAlignment="1" applyProtection="1">
      <alignment horizontal="center" vertical="center" wrapText="1"/>
    </xf>
    <xf numFmtId="0" fontId="23" fillId="6" borderId="38" xfId="0" applyFont="1" applyFill="1" applyBorder="1" applyAlignment="1" applyProtection="1">
      <alignment horizontal="center" vertical="center" wrapText="1"/>
    </xf>
    <xf numFmtId="0" fontId="27" fillId="6" borderId="83" xfId="0" applyFont="1" applyFill="1" applyBorder="1" applyAlignment="1" applyProtection="1">
      <alignment horizontal="center" vertical="center"/>
    </xf>
    <xf numFmtId="0" fontId="23" fillId="6" borderId="153" xfId="0" applyFont="1" applyFill="1" applyBorder="1" applyAlignment="1" applyProtection="1">
      <alignment horizontal="center" vertical="center" wrapText="1"/>
    </xf>
    <xf numFmtId="0" fontId="23" fillId="6" borderId="79" xfId="0" applyFont="1" applyFill="1" applyBorder="1" applyAlignment="1" applyProtection="1">
      <alignment horizontal="center" vertical="center" wrapText="1"/>
    </xf>
    <xf numFmtId="0" fontId="27" fillId="6" borderId="41" xfId="0" applyFont="1" applyFill="1" applyBorder="1" applyAlignment="1">
      <alignment horizontal="center"/>
    </xf>
    <xf numFmtId="0" fontId="27" fillId="6" borderId="6" xfId="0" applyFont="1" applyFill="1" applyBorder="1" applyAlignment="1">
      <alignment horizontal="center"/>
    </xf>
    <xf numFmtId="0" fontId="57" fillId="6" borderId="77" xfId="0" applyFont="1" applyFill="1" applyBorder="1" applyAlignment="1">
      <alignment horizontal="center" vertical="center"/>
    </xf>
    <xf numFmtId="0" fontId="57" fillId="6" borderId="1" xfId="0" applyFont="1" applyFill="1" applyBorder="1" applyAlignment="1">
      <alignment horizontal="center" vertical="center"/>
    </xf>
    <xf numFmtId="0" fontId="57" fillId="6" borderId="78" xfId="0" applyFont="1" applyFill="1" applyBorder="1" applyAlignment="1">
      <alignment horizontal="center" vertical="center"/>
    </xf>
    <xf numFmtId="0" fontId="27" fillId="6" borderId="5" xfId="0" applyFont="1" applyFill="1" applyBorder="1" applyAlignment="1">
      <alignment horizontal="center"/>
    </xf>
    <xf numFmtId="0" fontId="29" fillId="0" borderId="0" xfId="0" applyFont="1" applyAlignment="1" applyProtection="1"/>
    <xf numFmtId="0" fontId="0" fillId="0" borderId="0" xfId="0" applyAlignment="1"/>
    <xf numFmtId="0" fontId="11" fillId="6" borderId="148" xfId="0" applyFont="1" applyFill="1" applyBorder="1" applyAlignment="1" applyProtection="1">
      <alignment horizontal="center" vertical="center"/>
    </xf>
    <xf numFmtId="0" fontId="11" fillId="6" borderId="17" xfId="0" applyFont="1" applyFill="1" applyBorder="1" applyAlignment="1" applyProtection="1">
      <alignment horizontal="center" vertical="center"/>
    </xf>
    <xf numFmtId="0" fontId="11" fillId="6" borderId="38" xfId="0" applyFont="1" applyFill="1" applyBorder="1" applyAlignment="1" applyProtection="1">
      <alignment horizontal="center" vertical="center"/>
    </xf>
    <xf numFmtId="0" fontId="11" fillId="6" borderId="148" xfId="0" applyFont="1" applyFill="1" applyBorder="1" applyAlignment="1" applyProtection="1">
      <alignment horizontal="center" vertical="center" wrapText="1"/>
    </xf>
    <xf numFmtId="0" fontId="11" fillId="6" borderId="17" xfId="0" applyFont="1" applyFill="1" applyBorder="1" applyAlignment="1" applyProtection="1">
      <alignment horizontal="center" vertical="center" wrapText="1"/>
    </xf>
    <xf numFmtId="0" fontId="11" fillId="6" borderId="38" xfId="0" applyFont="1" applyFill="1" applyBorder="1" applyAlignment="1" applyProtection="1">
      <alignment horizontal="center" vertical="center" wrapText="1"/>
    </xf>
    <xf numFmtId="0" fontId="23" fillId="6" borderId="148"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7" fillId="6" borderId="80" xfId="0" applyFont="1" applyFill="1" applyBorder="1" applyAlignment="1" applyProtection="1">
      <alignment horizontal="center" vertical="center"/>
    </xf>
    <xf numFmtId="0" fontId="23" fillId="6" borderId="153" xfId="0" applyFont="1" applyFill="1" applyBorder="1" applyAlignment="1" applyProtection="1">
      <alignment horizontal="center" vertical="center"/>
    </xf>
    <xf numFmtId="0" fontId="23" fillId="6" borderId="79" xfId="0" applyFont="1" applyFill="1" applyBorder="1" applyAlignment="1" applyProtection="1">
      <alignment horizontal="center" vertical="center"/>
    </xf>
    <xf numFmtId="0" fontId="73" fillId="0" borderId="0" xfId="0" applyFont="1" applyAlignment="1">
      <alignment horizontal="center" vertical="center"/>
    </xf>
    <xf numFmtId="0" fontId="73" fillId="0" borderId="84" xfId="0" applyFont="1" applyBorder="1" applyAlignment="1">
      <alignment horizontal="center" vertical="center"/>
    </xf>
    <xf numFmtId="0" fontId="11" fillId="6" borderId="42" xfId="0" applyFont="1" applyFill="1" applyBorder="1" applyAlignment="1" applyProtection="1">
      <alignment horizontal="center" vertical="center" wrapText="1"/>
    </xf>
    <xf numFmtId="0" fontId="22" fillId="6" borderId="43" xfId="0" applyFont="1" applyFill="1" applyBorder="1" applyAlignment="1">
      <alignment horizontal="center" vertical="center" wrapText="1"/>
    </xf>
    <xf numFmtId="0" fontId="27" fillId="6" borderId="80" xfId="0" applyFont="1" applyFill="1" applyBorder="1" applyAlignment="1">
      <alignment horizontal="center" vertical="center"/>
    </xf>
    <xf numFmtId="0" fontId="27" fillId="6" borderId="59" xfId="0" applyFont="1" applyFill="1" applyBorder="1" applyAlignment="1">
      <alignment horizontal="center" vertical="center"/>
    </xf>
    <xf numFmtId="0" fontId="11" fillId="14" borderId="41" xfId="6" quotePrefix="1" applyFont="1" applyFill="1" applyBorder="1" applyAlignment="1">
      <alignment horizontal="center"/>
    </xf>
    <xf numFmtId="0" fontId="11" fillId="14" borderId="6" xfId="6" applyFont="1" applyFill="1" applyBorder="1" applyAlignment="1">
      <alignment horizontal="center"/>
    </xf>
    <xf numFmtId="0" fontId="11" fillId="14" borderId="5" xfId="6" quotePrefix="1" applyFont="1" applyFill="1" applyBorder="1" applyAlignment="1">
      <alignment horizontal="center"/>
    </xf>
    <xf numFmtId="0" fontId="11" fillId="14" borderId="5" xfId="6" applyFont="1" applyFill="1" applyBorder="1" applyAlignment="1">
      <alignment horizontal="center"/>
    </xf>
    <xf numFmtId="0" fontId="11" fillId="14" borderId="77" xfId="6" applyFont="1" applyFill="1" applyBorder="1" applyAlignment="1">
      <alignment horizontal="center" vertical="center" wrapText="1"/>
    </xf>
    <xf numFmtId="0" fontId="11" fillId="14" borderId="78" xfId="6" applyFont="1" applyFill="1" applyBorder="1" applyAlignment="1">
      <alignment horizontal="center" vertical="center" wrapText="1"/>
    </xf>
    <xf numFmtId="0" fontId="11" fillId="0" borderId="14" xfId="0" applyFont="1" applyBorder="1" applyAlignment="1" applyProtection="1">
      <alignment horizontal="center" vertical="center"/>
    </xf>
    <xf numFmtId="0" fontId="11" fillId="0" borderId="38" xfId="0" applyFont="1" applyBorder="1" applyAlignment="1" applyProtection="1">
      <alignment horizontal="center" vertical="center"/>
    </xf>
    <xf numFmtId="0" fontId="29" fillId="0" borderId="0" xfId="0" applyFont="1" applyFill="1" applyAlignment="1" applyProtection="1"/>
    <xf numFmtId="0" fontId="0" fillId="0" borderId="0" xfId="0" applyFont="1" applyFill="1" applyAlignment="1"/>
    <xf numFmtId="0" fontId="14" fillId="0" borderId="0" xfId="0" applyFont="1" applyFill="1" applyAlignment="1" applyProtection="1">
      <alignment horizontal="center"/>
    </xf>
    <xf numFmtId="0" fontId="11" fillId="0" borderId="81"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27" fillId="0" borderId="14"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38" xfId="0" applyFont="1" applyBorder="1" applyAlignment="1" applyProtection="1">
      <alignment horizontal="center" vertical="center"/>
    </xf>
    <xf numFmtId="0" fontId="27" fillId="0" borderId="81" xfId="0" applyFont="1" applyBorder="1" applyAlignment="1" applyProtection="1">
      <alignment horizontal="center" vertical="center"/>
    </xf>
    <xf numFmtId="0" fontId="0" fillId="0" borderId="82" xfId="0" applyBorder="1" applyAlignment="1">
      <alignment horizontal="center" vertical="center"/>
    </xf>
    <xf numFmtId="0" fontId="0" fillId="0" borderId="23" xfId="0" applyBorder="1" applyAlignment="1">
      <alignment horizontal="center" vertical="center"/>
    </xf>
    <xf numFmtId="0" fontId="23" fillId="0" borderId="81" xfId="0" applyFont="1" applyBorder="1" applyAlignment="1" applyProtection="1">
      <alignment horizontal="center" vertical="center"/>
    </xf>
    <xf numFmtId="0" fontId="21" fillId="0" borderId="21" xfId="0" applyFont="1" applyBorder="1" applyAlignment="1" applyProtection="1">
      <alignment vertical="top" wrapText="1"/>
    </xf>
    <xf numFmtId="0" fontId="0" fillId="0" borderId="21" xfId="0" applyBorder="1" applyAlignment="1">
      <alignment vertical="top" wrapText="1"/>
    </xf>
    <xf numFmtId="0" fontId="14" fillId="0" borderId="0" xfId="0" applyFont="1" applyBorder="1" applyAlignment="1" applyProtection="1">
      <alignment horizontal="center"/>
    </xf>
    <xf numFmtId="0" fontId="11" fillId="6" borderId="42" xfId="0" applyFont="1" applyFill="1" applyBorder="1" applyAlignment="1" applyProtection="1">
      <alignment horizontal="center" vertical="center"/>
    </xf>
    <xf numFmtId="0" fontId="11" fillId="6" borderId="25" xfId="0" applyFont="1" applyFill="1" applyBorder="1" applyAlignment="1" applyProtection="1">
      <alignment horizontal="center" vertical="center"/>
    </xf>
    <xf numFmtId="0" fontId="11" fillId="6" borderId="43" xfId="0" applyFont="1" applyFill="1" applyBorder="1" applyAlignment="1" applyProtection="1">
      <alignment horizontal="center" vertical="center"/>
    </xf>
    <xf numFmtId="0" fontId="10" fillId="6" borderId="71" xfId="0" applyFont="1" applyFill="1" applyBorder="1" applyAlignment="1" applyProtection="1">
      <alignment horizontal="center" vertical="center"/>
    </xf>
    <xf numFmtId="0" fontId="10" fillId="6" borderId="71" xfId="0" applyFont="1" applyFill="1" applyBorder="1" applyAlignment="1">
      <alignment horizontal="center" vertical="center"/>
    </xf>
    <xf numFmtId="0" fontId="10" fillId="6" borderId="83" xfId="0" applyFont="1" applyFill="1" applyBorder="1" applyAlignment="1" applyProtection="1">
      <alignment horizontal="center" vertical="center"/>
    </xf>
    <xf numFmtId="0" fontId="10" fillId="6" borderId="75" xfId="0" applyFont="1" applyFill="1" applyBorder="1" applyAlignment="1">
      <alignment horizontal="center" vertical="center"/>
    </xf>
    <xf numFmtId="0" fontId="10" fillId="6" borderId="148" xfId="0" applyFont="1" applyFill="1" applyBorder="1" applyAlignment="1" applyProtection="1">
      <alignment horizontal="center" vertical="center" wrapText="1"/>
    </xf>
    <xf numFmtId="0" fontId="10" fillId="6" borderId="17" xfId="0" applyFont="1" applyFill="1" applyBorder="1" applyAlignment="1" applyProtection="1">
      <alignment horizontal="center" vertical="center" wrapText="1"/>
    </xf>
    <xf numFmtId="0" fontId="10" fillId="6" borderId="38" xfId="0" applyFont="1" applyFill="1" applyBorder="1" applyAlignment="1" applyProtection="1">
      <alignment horizontal="center" vertical="center" wrapText="1"/>
    </xf>
    <xf numFmtId="0" fontId="10" fillId="6" borderId="153" xfId="0" applyFont="1" applyFill="1" applyBorder="1" applyAlignment="1" applyProtection="1">
      <alignment horizontal="center" vertical="center" wrapText="1"/>
    </xf>
    <xf numFmtId="0" fontId="10" fillId="6" borderId="18" xfId="0" applyFont="1" applyFill="1" applyBorder="1" applyAlignment="1" applyProtection="1">
      <alignment horizontal="center" vertical="center" wrapText="1"/>
    </xf>
    <xf numFmtId="0" fontId="10" fillId="6" borderId="79" xfId="0" applyFont="1" applyFill="1" applyBorder="1" applyAlignment="1" applyProtection="1">
      <alignment horizontal="center" vertical="center" wrapText="1"/>
    </xf>
    <xf numFmtId="0" fontId="71" fillId="0" borderId="0" xfId="0" applyFont="1" applyAlignment="1" applyProtection="1">
      <alignment horizontal="left" wrapText="1"/>
    </xf>
    <xf numFmtId="0" fontId="15" fillId="0" borderId="0" xfId="0" applyFont="1" applyAlignment="1" applyProtection="1">
      <alignment vertical="top"/>
    </xf>
    <xf numFmtId="0" fontId="0" fillId="0" borderId="0" xfId="0" applyAlignment="1">
      <alignment vertical="top"/>
    </xf>
    <xf numFmtId="0" fontId="11" fillId="6" borderId="76" xfId="0" applyFont="1" applyFill="1" applyBorder="1" applyAlignment="1" applyProtection="1">
      <alignment horizontal="center" vertical="center"/>
    </xf>
    <xf numFmtId="0" fontId="0" fillId="6" borderId="83" xfId="0" applyFill="1" applyBorder="1" applyAlignment="1">
      <alignment vertical="center"/>
    </xf>
    <xf numFmtId="0" fontId="0" fillId="6" borderId="59" xfId="0" applyFill="1" applyBorder="1" applyAlignment="1">
      <alignment vertical="center"/>
    </xf>
    <xf numFmtId="0" fontId="21" fillId="0" borderId="21" xfId="0" applyFont="1" applyBorder="1" applyAlignment="1" applyProtection="1">
      <alignment horizontal="left" vertical="top" wrapText="1"/>
    </xf>
    <xf numFmtId="0" fontId="22" fillId="0" borderId="0" xfId="0" applyFont="1" applyAlignment="1">
      <alignment horizontal="center"/>
    </xf>
    <xf numFmtId="0" fontId="11" fillId="0" borderId="0" xfId="0" applyFont="1" applyAlignment="1" applyProtection="1"/>
    <xf numFmtId="0" fontId="27" fillId="0" borderId="42" xfId="0" applyFont="1" applyBorder="1" applyAlignment="1" applyProtection="1">
      <alignment horizontal="center" vertical="center"/>
    </xf>
    <xf numFmtId="0" fontId="27" fillId="0" borderId="43" xfId="0" applyFont="1" applyBorder="1" applyAlignment="1" applyProtection="1">
      <alignment horizontal="center" vertical="center"/>
    </xf>
    <xf numFmtId="0" fontId="27" fillId="0" borderId="76" xfId="0" applyFont="1" applyBorder="1" applyAlignment="1" applyProtection="1">
      <alignment horizontal="center" vertical="center"/>
    </xf>
    <xf numFmtId="0" fontId="0" fillId="0" borderId="83" xfId="0" applyBorder="1" applyAlignment="1">
      <alignment horizontal="center" vertical="center"/>
    </xf>
    <xf numFmtId="0" fontId="0" fillId="0" borderId="59" xfId="0" applyBorder="1" applyAlignment="1">
      <alignment horizontal="center" vertical="center"/>
    </xf>
    <xf numFmtId="0" fontId="14" fillId="0" borderId="0" xfId="0" applyFont="1" applyBorder="1" applyAlignment="1" applyProtection="1"/>
    <xf numFmtId="0" fontId="0" fillId="0" borderId="0" xfId="0" applyBorder="1" applyAlignment="1"/>
    <xf numFmtId="0" fontId="27" fillId="0" borderId="83" xfId="0" applyFont="1" applyBorder="1" applyAlignment="1" applyProtection="1">
      <alignment horizontal="center" vertical="center"/>
    </xf>
    <xf numFmtId="0" fontId="27" fillId="0" borderId="59" xfId="0" applyFont="1" applyBorder="1" applyAlignment="1" applyProtection="1">
      <alignment horizontal="center" vertical="center"/>
    </xf>
    <xf numFmtId="0" fontId="11" fillId="0" borderId="83" xfId="0" applyFont="1" applyBorder="1" applyAlignment="1" applyProtection="1">
      <alignment horizontal="center" vertical="center"/>
    </xf>
    <xf numFmtId="0" fontId="0" fillId="0" borderId="75" xfId="0" applyBorder="1" applyAlignment="1">
      <alignment horizontal="center" vertical="center"/>
    </xf>
    <xf numFmtId="0" fontId="11" fillId="0" borderId="42"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71" xfId="0" applyFont="1" applyBorder="1" applyAlignment="1" applyProtection="1">
      <alignment horizontal="center" vertical="center"/>
    </xf>
    <xf numFmtId="0" fontId="0" fillId="0" borderId="71" xfId="0" applyBorder="1" applyAlignment="1">
      <alignment horizontal="center" vertical="center"/>
    </xf>
    <xf numFmtId="0" fontId="11" fillId="6" borderId="80" xfId="0" applyFont="1" applyFill="1" applyBorder="1" applyAlignment="1" applyProtection="1">
      <alignment horizontal="center" vertical="center"/>
    </xf>
    <xf numFmtId="0" fontId="11" fillId="6" borderId="83" xfId="0" applyFont="1" applyFill="1" applyBorder="1" applyAlignment="1" applyProtection="1">
      <alignment horizontal="center" vertical="center"/>
    </xf>
    <xf numFmtId="0" fontId="14" fillId="0" borderId="0" xfId="0" applyFont="1" applyAlignment="1" applyProtection="1">
      <alignment horizontal="left"/>
    </xf>
    <xf numFmtId="0" fontId="11" fillId="6" borderId="80" xfId="0" applyFont="1" applyFill="1" applyBorder="1" applyAlignment="1">
      <alignment horizontal="center" vertical="center"/>
    </xf>
    <xf numFmtId="0" fontId="11" fillId="6" borderId="59" xfId="0" applyFont="1" applyFill="1" applyBorder="1" applyAlignment="1">
      <alignment horizontal="center" vertical="center"/>
    </xf>
    <xf numFmtId="0" fontId="11" fillId="6" borderId="76" xfId="0" applyFont="1" applyFill="1" applyBorder="1" applyAlignment="1">
      <alignment horizontal="center" vertical="center"/>
    </xf>
    <xf numFmtId="0" fontId="11" fillId="6" borderId="83" xfId="0" applyFont="1" applyFill="1" applyBorder="1" applyAlignment="1">
      <alignment horizontal="center" vertical="center"/>
    </xf>
    <xf numFmtId="0" fontId="0" fillId="0" borderId="75" xfId="0" applyFont="1" applyBorder="1" applyAlignment="1">
      <alignment horizontal="center" vertical="center"/>
    </xf>
    <xf numFmtId="0" fontId="0" fillId="0" borderId="71" xfId="0" applyFont="1" applyBorder="1" applyAlignment="1">
      <alignment horizontal="center" vertical="center"/>
    </xf>
    <xf numFmtId="0" fontId="11" fillId="0" borderId="0" xfId="0" applyFont="1" applyAlignment="1" applyProtection="1">
      <alignment horizontal="center"/>
    </xf>
    <xf numFmtId="0" fontId="11" fillId="0" borderId="66" xfId="0" applyFont="1" applyBorder="1" applyAlignment="1" applyProtection="1">
      <alignment horizontal="center"/>
    </xf>
    <xf numFmtId="0" fontId="68" fillId="0" borderId="84" xfId="0" applyFont="1" applyBorder="1" applyAlignment="1">
      <alignment horizontal="center"/>
    </xf>
    <xf numFmtId="0" fontId="82" fillId="0" borderId="0" xfId="0" applyFont="1" applyAlignment="1" applyProtection="1">
      <alignment horizontal="center" vertical="center"/>
    </xf>
    <xf numFmtId="0" fontId="0" fillId="6" borderId="83" xfId="0" applyFill="1" applyBorder="1" applyAlignment="1">
      <alignment horizontal="center" vertical="center"/>
    </xf>
    <xf numFmtId="0" fontId="0" fillId="6" borderId="59" xfId="0" applyFill="1" applyBorder="1" applyAlignment="1">
      <alignment horizontal="center" vertical="center"/>
    </xf>
    <xf numFmtId="0" fontId="14" fillId="0" borderId="0" xfId="0" applyFont="1" applyFill="1" applyAlignment="1"/>
    <xf numFmtId="0" fontId="26" fillId="0" borderId="0" xfId="0" applyFont="1" applyFill="1" applyAlignment="1"/>
    <xf numFmtId="2" fontId="14" fillId="0" borderId="144" xfId="0" applyNumberFormat="1" applyFont="1" applyFill="1" applyBorder="1" applyAlignment="1">
      <alignment horizontal="center"/>
    </xf>
    <xf numFmtId="0" fontId="14" fillId="0" borderId="0" xfId="0" applyFont="1" applyFill="1" applyAlignment="1">
      <alignment horizontal="left"/>
    </xf>
    <xf numFmtId="2" fontId="14" fillId="0" borderId="145" xfId="0" applyNumberFormat="1" applyFont="1" applyFill="1" applyBorder="1" applyAlignment="1">
      <alignment horizontal="center"/>
    </xf>
    <xf numFmtId="2" fontId="14" fillId="0" borderId="146" xfId="0" applyNumberFormat="1" applyFont="1" applyFill="1" applyBorder="1" applyAlignment="1">
      <alignment horizontal="center"/>
    </xf>
    <xf numFmtId="0" fontId="11" fillId="0" borderId="0" xfId="0" applyFont="1" applyFill="1" applyAlignment="1" applyProtection="1">
      <alignment horizontal="center"/>
    </xf>
    <xf numFmtId="170" fontId="27" fillId="0" borderId="0" xfId="0" applyNumberFormat="1" applyFont="1" applyAlignment="1" applyProtection="1">
      <alignment horizontal="center" vertical="center"/>
    </xf>
    <xf numFmtId="0" fontId="11" fillId="0" borderId="0" xfId="0" applyFont="1" applyBorder="1" applyAlignment="1" applyProtection="1">
      <alignment horizontal="center"/>
    </xf>
    <xf numFmtId="0" fontId="1"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69" fillId="0" borderId="0" xfId="0" applyFont="1" applyFill="1" applyBorder="1" applyAlignment="1">
      <alignment horizontal="right"/>
    </xf>
    <xf numFmtId="43" fontId="118" fillId="0" borderId="0" xfId="1" applyFont="1" applyBorder="1" applyAlignment="1">
      <alignment horizontal="center"/>
    </xf>
    <xf numFmtId="43" fontId="118" fillId="0" borderId="0" xfId="1" applyFont="1" applyFill="1" applyBorder="1" applyAlignment="1">
      <alignment horizontal="center"/>
    </xf>
    <xf numFmtId="0" fontId="69" fillId="0" borderId="116" xfId="0" applyFont="1" applyFill="1" applyBorder="1" applyAlignment="1">
      <alignment horizontal="right"/>
    </xf>
    <xf numFmtId="43" fontId="33" fillId="0" borderId="0" xfId="1" applyFont="1" applyAlignment="1">
      <alignment horizontal="center"/>
    </xf>
    <xf numFmtId="43" fontId="33" fillId="0" borderId="0" xfId="1" applyFont="1" applyFill="1" applyAlignment="1">
      <alignment horizontal="center"/>
    </xf>
    <xf numFmtId="2" fontId="76" fillId="0" borderId="175" xfId="0" applyNumberFormat="1" applyFont="1" applyFill="1" applyBorder="1" applyAlignment="1">
      <alignment horizontal="center"/>
    </xf>
    <xf numFmtId="2" fontId="76" fillId="0" borderId="174" xfId="0" applyNumberFormat="1" applyFont="1" applyFill="1" applyBorder="1" applyAlignment="1">
      <alignment horizontal="center"/>
    </xf>
    <xf numFmtId="2" fontId="76" fillId="0" borderId="187" xfId="0" applyNumberFormat="1" applyFont="1" applyFill="1" applyBorder="1" applyAlignment="1">
      <alignment horizontal="center"/>
    </xf>
    <xf numFmtId="0" fontId="76" fillId="0" borderId="0" xfId="0" applyFont="1" applyFill="1" applyAlignment="1"/>
    <xf numFmtId="43" fontId="76" fillId="0" borderId="175" xfId="0" applyNumberFormat="1" applyFont="1" applyFill="1" applyBorder="1" applyAlignment="1">
      <alignment horizontal="center"/>
    </xf>
    <xf numFmtId="43" fontId="76" fillId="0" borderId="174" xfId="0" applyNumberFormat="1" applyFont="1" applyFill="1" applyBorder="1" applyAlignment="1">
      <alignment horizontal="center"/>
    </xf>
    <xf numFmtId="43" fontId="76" fillId="0" borderId="187" xfId="0" applyNumberFormat="1" applyFont="1" applyFill="1" applyBorder="1" applyAlignment="1">
      <alignment horizontal="center"/>
    </xf>
    <xf numFmtId="0" fontId="33" fillId="0" borderId="0" xfId="0" applyFont="1" applyFill="1" applyAlignment="1">
      <alignment horizontal="center"/>
    </xf>
    <xf numFmtId="0" fontId="33" fillId="0" borderId="0" xfId="0" applyFont="1" applyFill="1" applyBorder="1" applyAlignment="1">
      <alignment horizontal="center"/>
    </xf>
    <xf numFmtId="0" fontId="85" fillId="0" borderId="116" xfId="0" applyFont="1" applyFill="1" applyBorder="1" applyAlignment="1">
      <alignment horizontal="right"/>
    </xf>
    <xf numFmtId="0" fontId="62" fillId="0" borderId="0" xfId="0" applyFont="1" applyAlignment="1">
      <alignment horizontal="center" vertical="center"/>
    </xf>
    <xf numFmtId="0" fontId="97" fillId="0" borderId="85" xfId="0" applyFont="1" applyBorder="1" applyAlignment="1">
      <alignment horizontal="center" vertical="center"/>
    </xf>
    <xf numFmtId="0" fontId="97" fillId="0" borderId="86" xfId="0" applyFont="1" applyBorder="1" applyAlignment="1">
      <alignment horizontal="center" vertical="center"/>
    </xf>
    <xf numFmtId="0" fontId="65" fillId="0" borderId="61"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100" xfId="0" applyFont="1" applyBorder="1" applyAlignment="1">
      <alignment horizontal="center" vertical="center" wrapText="1"/>
    </xf>
    <xf numFmtId="0" fontId="65" fillId="0" borderId="90" xfId="0" applyFont="1" applyBorder="1" applyAlignment="1">
      <alignment horizontal="center" vertical="center" wrapText="1"/>
    </xf>
    <xf numFmtId="0" fontId="65" fillId="0" borderId="91" xfId="0" applyFont="1" applyBorder="1" applyAlignment="1">
      <alignment horizontal="center" vertical="center" wrapText="1"/>
    </xf>
    <xf numFmtId="0" fontId="29" fillId="0" borderId="0" xfId="0" applyNumberFormat="1" applyFont="1" applyFill="1" applyBorder="1" applyAlignment="1" applyProtection="1">
      <alignment horizontal="center"/>
    </xf>
    <xf numFmtId="2" fontId="76" fillId="6" borderId="36" xfId="0" applyNumberFormat="1" applyFont="1" applyFill="1" applyBorder="1" applyAlignment="1">
      <alignment horizontal="center"/>
    </xf>
    <xf numFmtId="0" fontId="76" fillId="18" borderId="127" xfId="0" applyNumberFormat="1" applyFont="1" applyFill="1" applyBorder="1" applyAlignment="1" applyProtection="1">
      <alignment horizontal="center" vertical="center" wrapText="1"/>
    </xf>
    <xf numFmtId="0" fontId="76" fillId="18" borderId="129" xfId="0" applyNumberFormat="1" applyFont="1" applyFill="1" applyBorder="1" applyAlignment="1" applyProtection="1">
      <alignment horizontal="center" vertical="center" wrapText="1"/>
    </xf>
    <xf numFmtId="0" fontId="76" fillId="18" borderId="128" xfId="0" applyNumberFormat="1" applyFont="1" applyFill="1" applyBorder="1" applyAlignment="1" applyProtection="1">
      <alignment horizontal="center" vertical="center" wrapText="1"/>
    </xf>
    <xf numFmtId="2" fontId="76" fillId="6" borderId="115" xfId="0" applyNumberFormat="1" applyFont="1" applyFill="1" applyBorder="1" applyAlignment="1">
      <alignment horizontal="center"/>
    </xf>
    <xf numFmtId="2" fontId="76" fillId="6" borderId="104" xfId="0" applyNumberFormat="1" applyFont="1" applyFill="1" applyBorder="1" applyAlignment="1">
      <alignment horizontal="center"/>
    </xf>
    <xf numFmtId="0" fontId="11" fillId="12" borderId="101" xfId="0" applyNumberFormat="1" applyFont="1" applyFill="1" applyBorder="1" applyAlignment="1" applyProtection="1">
      <alignment horizontal="center" vertical="center"/>
    </xf>
    <xf numFmtId="0" fontId="0" fillId="12" borderId="97" xfId="0" applyNumberFormat="1" applyFont="1" applyFill="1" applyBorder="1" applyAlignment="1">
      <alignment horizontal="center" vertical="center"/>
    </xf>
    <xf numFmtId="0" fontId="11" fillId="12" borderId="113" xfId="0" applyNumberFormat="1" applyFont="1" applyFill="1" applyBorder="1" applyAlignment="1" applyProtection="1">
      <alignment horizontal="center" vertical="center" wrapText="1"/>
    </xf>
    <xf numFmtId="0" fontId="11" fillId="12" borderId="114" xfId="0" applyNumberFormat="1" applyFont="1" applyFill="1" applyBorder="1" applyAlignment="1" applyProtection="1">
      <alignment horizontal="center" vertical="center" wrapText="1"/>
    </xf>
    <xf numFmtId="0" fontId="14" fillId="0" borderId="0" xfId="0" applyFont="1" applyAlignment="1" applyProtection="1">
      <alignment horizontal="center"/>
    </xf>
    <xf numFmtId="0" fontId="33" fillId="6" borderId="77"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0" fontId="33" fillId="6" borderId="78" xfId="0" applyFont="1" applyFill="1" applyBorder="1" applyAlignment="1" applyProtection="1">
      <alignment horizontal="center" vertical="center"/>
    </xf>
    <xf numFmtId="2" fontId="76" fillId="6" borderId="5" xfId="0" applyNumberFormat="1" applyFont="1" applyFill="1" applyBorder="1" applyAlignment="1">
      <alignment horizontal="center"/>
    </xf>
    <xf numFmtId="2" fontId="76" fillId="6" borderId="124" xfId="0" applyNumberFormat="1" applyFont="1" applyFill="1" applyBorder="1" applyAlignment="1">
      <alignment horizontal="center"/>
    </xf>
    <xf numFmtId="2" fontId="76" fillId="6" borderId="190" xfId="0" applyNumberFormat="1" applyFont="1" applyFill="1" applyBorder="1" applyAlignment="1">
      <alignment horizontal="center"/>
    </xf>
    <xf numFmtId="0" fontId="11" fillId="6" borderId="71" xfId="0" applyFont="1" applyFill="1" applyBorder="1" applyAlignment="1" applyProtection="1">
      <alignment horizontal="center" vertical="center"/>
    </xf>
    <xf numFmtId="0" fontId="0" fillId="6" borderId="71" xfId="0" applyFont="1" applyFill="1" applyBorder="1" applyAlignment="1">
      <alignment horizontal="center" vertical="center"/>
    </xf>
    <xf numFmtId="0" fontId="29" fillId="0" borderId="0" xfId="0" applyFont="1" applyBorder="1" applyAlignment="1" applyProtection="1">
      <alignment horizontal="center"/>
    </xf>
    <xf numFmtId="0" fontId="0" fillId="6" borderId="75" xfId="0" applyFont="1" applyFill="1" applyBorder="1" applyAlignment="1">
      <alignment horizontal="center" vertical="center"/>
    </xf>
    <xf numFmtId="0" fontId="0" fillId="6" borderId="83" xfId="0" applyFont="1" applyFill="1" applyBorder="1" applyAlignment="1">
      <alignment horizontal="center" vertical="center"/>
    </xf>
    <xf numFmtId="0" fontId="11" fillId="0" borderId="76" xfId="0" applyFont="1" applyBorder="1" applyAlignment="1" applyProtection="1">
      <alignment horizontal="center" vertical="center"/>
    </xf>
    <xf numFmtId="0" fontId="29" fillId="0" borderId="0" xfId="0" applyFont="1" applyAlignment="1" applyProtection="1">
      <alignment horizontal="center" vertical="center"/>
    </xf>
    <xf numFmtId="0" fontId="27" fillId="0" borderId="0" xfId="0" applyFont="1" applyAlignment="1">
      <alignment horizontal="left" vertical="top" wrapText="1"/>
    </xf>
    <xf numFmtId="0" fontId="27" fillId="0" borderId="0" xfId="0" applyFont="1" applyAlignment="1">
      <alignment vertical="top" wrapText="1"/>
    </xf>
    <xf numFmtId="0" fontId="0" fillId="0" borderId="0" xfId="0" applyAlignment="1">
      <alignment vertical="top" wrapText="1"/>
    </xf>
    <xf numFmtId="0" fontId="18" fillId="0" borderId="42" xfId="0" applyFont="1" applyBorder="1" applyAlignment="1" applyProtection="1">
      <alignment horizontal="center" vertical="center"/>
    </xf>
    <xf numFmtId="0" fontId="18" fillId="0" borderId="43" xfId="0" applyFont="1" applyBorder="1" applyAlignment="1" applyProtection="1">
      <alignment horizontal="center" vertical="center"/>
    </xf>
    <xf numFmtId="0" fontId="55" fillId="0" borderId="59" xfId="0" applyFont="1" applyBorder="1" applyAlignment="1">
      <alignment horizontal="center" vertical="center"/>
    </xf>
    <xf numFmtId="0" fontId="32" fillId="0" borderId="0" xfId="0" applyFont="1" applyFill="1" applyBorder="1" applyAlignment="1">
      <alignment horizontal="center"/>
    </xf>
    <xf numFmtId="0" fontId="6" fillId="0" borderId="0" xfId="0" applyNumberFormat="1" applyFont="1" applyBorder="1" applyAlignment="1" applyProtection="1">
      <alignment horizontal="center"/>
      <protection locked="0"/>
    </xf>
    <xf numFmtId="0" fontId="15" fillId="0" borderId="0" xfId="0" applyFont="1" applyAlignment="1"/>
    <xf numFmtId="0" fontId="6" fillId="0" borderId="0" xfId="0" applyNumberFormat="1" applyFont="1" applyAlignment="1" applyProtection="1">
      <protection locked="0"/>
    </xf>
    <xf numFmtId="0" fontId="126" fillId="0" borderId="0" xfId="0" applyNumberFormat="1" applyFont="1" applyAlignment="1" applyProtection="1">
      <alignment horizontal="left" wrapText="1"/>
      <protection locked="0"/>
    </xf>
    <xf numFmtId="0" fontId="32" fillId="0" borderId="74" xfId="0" applyFont="1" applyFill="1" applyBorder="1" applyAlignment="1">
      <alignment horizontal="center" vertical="center"/>
    </xf>
    <xf numFmtId="0" fontId="11" fillId="0" borderId="36" xfId="0" applyFont="1" applyBorder="1" applyAlignment="1">
      <alignment horizontal="center" vertical="center"/>
    </xf>
    <xf numFmtId="0" fontId="11" fillId="0" borderId="87" xfId="0" applyFont="1" applyBorder="1" applyAlignment="1">
      <alignment horizontal="center" vertical="center"/>
    </xf>
    <xf numFmtId="0" fontId="10" fillId="0" borderId="88" xfId="0" applyFont="1" applyFill="1" applyBorder="1" applyAlignment="1">
      <alignment horizontal="center" vertical="center"/>
    </xf>
    <xf numFmtId="0" fontId="10" fillId="0" borderId="57" xfId="0" applyFont="1" applyFill="1" applyBorder="1" applyAlignment="1">
      <alignment horizontal="center" vertical="center"/>
    </xf>
    <xf numFmtId="0" fontId="11" fillId="0" borderId="36" xfId="0" applyFont="1" applyBorder="1" applyAlignment="1">
      <alignment vertical="center"/>
    </xf>
    <xf numFmtId="0" fontId="6" fillId="0" borderId="87" xfId="0" applyNumberFormat="1" applyFont="1" applyBorder="1" applyAlignment="1" applyProtection="1">
      <alignment vertical="center"/>
      <protection locked="0"/>
    </xf>
    <xf numFmtId="0" fontId="10" fillId="0" borderId="189" xfId="0" applyFont="1" applyFill="1" applyBorder="1" applyAlignment="1">
      <alignment horizontal="center" vertical="center"/>
    </xf>
    <xf numFmtId="0" fontId="10" fillId="0" borderId="141" xfId="0" applyFont="1" applyFill="1" applyBorder="1" applyAlignment="1">
      <alignment horizontal="center" vertical="center"/>
    </xf>
    <xf numFmtId="0" fontId="40" fillId="0" borderId="0" xfId="0" applyFont="1" applyAlignment="1" applyProtection="1">
      <alignment horizontal="center" vertical="center"/>
      <protection locked="0"/>
    </xf>
    <xf numFmtId="0" fontId="11" fillId="0" borderId="81" xfId="0" applyFont="1" applyBorder="1" applyAlignment="1" applyProtection="1">
      <alignment horizontal="center" vertical="center"/>
    </xf>
    <xf numFmtId="0" fontId="0" fillId="0" borderId="0" xfId="0" applyAlignment="1">
      <alignment horizontal="center" vertical="center"/>
    </xf>
    <xf numFmtId="0" fontId="11" fillId="6" borderId="14" xfId="0" applyFont="1" applyFill="1" applyBorder="1" applyAlignment="1" applyProtection="1">
      <alignment horizontal="center" vertical="center"/>
    </xf>
    <xf numFmtId="0" fontId="11" fillId="6" borderId="13" xfId="0" applyFont="1" applyFill="1" applyBorder="1" applyAlignment="1" applyProtection="1">
      <alignment horizontal="center" vertical="center"/>
    </xf>
    <xf numFmtId="0" fontId="11" fillId="6" borderId="39" xfId="0" applyFont="1" applyFill="1" applyBorder="1" applyAlignment="1" applyProtection="1">
      <alignment horizontal="center" vertical="center"/>
    </xf>
    <xf numFmtId="0" fontId="11" fillId="6" borderId="22" xfId="0" applyFont="1" applyFill="1" applyBorder="1" applyAlignment="1" applyProtection="1">
      <alignment horizontal="center" vertical="center"/>
    </xf>
    <xf numFmtId="0" fontId="11" fillId="6" borderId="53" xfId="0" applyFont="1" applyFill="1" applyBorder="1" applyAlignment="1" applyProtection="1">
      <alignment horizontal="center" vertical="center"/>
    </xf>
    <xf numFmtId="0" fontId="11" fillId="6" borderId="37" xfId="0" applyFont="1" applyFill="1" applyBorder="1" applyAlignment="1" applyProtection="1">
      <alignment horizontal="center" vertical="center"/>
    </xf>
    <xf numFmtId="0" fontId="11" fillId="6" borderId="12" xfId="0" applyFont="1" applyFill="1" applyBorder="1" applyAlignment="1" applyProtection="1">
      <alignment horizontal="center" vertical="center"/>
    </xf>
    <xf numFmtId="0" fontId="73" fillId="14" borderId="140" xfId="0" applyFont="1" applyFill="1" applyBorder="1" applyAlignment="1">
      <alignment horizontal="center" vertical="center"/>
    </xf>
    <xf numFmtId="0" fontId="103" fillId="0" borderId="30" xfId="0" applyFont="1" applyFill="1" applyBorder="1" applyAlignment="1">
      <alignment horizontal="center" vertical="center" textRotation="45"/>
    </xf>
    <xf numFmtId="0" fontId="103" fillId="0" borderId="28" xfId="0" applyFont="1" applyFill="1" applyBorder="1" applyAlignment="1">
      <alignment horizontal="center" vertical="center" textRotation="45"/>
    </xf>
    <xf numFmtId="0" fontId="49" fillId="0" borderId="30" xfId="0" applyFont="1" applyBorder="1" applyAlignment="1">
      <alignment horizontal="center" vertical="center" textRotation="45"/>
    </xf>
    <xf numFmtId="0" fontId="49" fillId="0" borderId="28" xfId="0" applyFont="1" applyBorder="1" applyAlignment="1">
      <alignment horizontal="center" vertical="center" textRotation="45"/>
    </xf>
    <xf numFmtId="0" fontId="104" fillId="0" borderId="0" xfId="0" applyFont="1" applyAlignment="1">
      <alignment horizontal="left" vertical="top"/>
    </xf>
    <xf numFmtId="0" fontId="64" fillId="0" borderId="34" xfId="0" applyFont="1" applyFill="1" applyBorder="1" applyAlignment="1">
      <alignment horizontal="center" vertical="center"/>
    </xf>
    <xf numFmtId="0" fontId="64" fillId="0" borderId="78" xfId="0" applyFont="1" applyFill="1" applyBorder="1" applyAlignment="1">
      <alignment horizontal="center" vertical="center"/>
    </xf>
    <xf numFmtId="0" fontId="103" fillId="13" borderId="34" xfId="0" applyFont="1" applyFill="1" applyBorder="1" applyAlignment="1">
      <alignment horizontal="center" vertical="center"/>
    </xf>
    <xf numFmtId="0" fontId="103" fillId="13" borderId="78" xfId="0" applyFont="1" applyFill="1" applyBorder="1" applyAlignment="1">
      <alignment horizontal="center" vertical="center"/>
    </xf>
    <xf numFmtId="0" fontId="109" fillId="0" borderId="34" xfId="0" applyFont="1" applyBorder="1" applyAlignment="1">
      <alignment horizontal="center" vertical="center"/>
    </xf>
    <xf numFmtId="0" fontId="109" fillId="0" borderId="78" xfId="0" applyFont="1" applyBorder="1" applyAlignment="1">
      <alignment horizontal="center" vertical="center"/>
    </xf>
    <xf numFmtId="0" fontId="109" fillId="0" borderId="34" xfId="0" applyFont="1" applyFill="1" applyBorder="1" applyAlignment="1">
      <alignment horizontal="center" vertical="center"/>
    </xf>
    <xf numFmtId="0" fontId="109" fillId="0" borderId="78" xfId="0" applyFont="1" applyFill="1" applyBorder="1" applyAlignment="1">
      <alignment horizontal="center" vertical="center"/>
    </xf>
    <xf numFmtId="0" fontId="103" fillId="13" borderId="9" xfId="0" applyFont="1" applyFill="1" applyBorder="1" applyAlignment="1">
      <alignment horizontal="center" vertical="center"/>
    </xf>
    <xf numFmtId="0" fontId="104" fillId="0" borderId="116" xfId="0" applyFont="1" applyBorder="1" applyAlignment="1">
      <alignment horizontal="left" vertical="center"/>
    </xf>
    <xf numFmtId="0" fontId="104" fillId="0" borderId="0" xfId="0" applyFont="1" applyBorder="1" applyAlignment="1">
      <alignment horizontal="left" vertical="center"/>
    </xf>
    <xf numFmtId="0" fontId="73" fillId="14" borderId="197" xfId="0" applyFont="1" applyFill="1" applyBorder="1" applyAlignment="1">
      <alignment horizontal="center" vertical="center"/>
    </xf>
    <xf numFmtId="0" fontId="73" fillId="14" borderId="170" xfId="0" applyFont="1" applyFill="1" applyBorder="1" applyAlignment="1">
      <alignment horizontal="center" vertical="center"/>
    </xf>
    <xf numFmtId="0" fontId="103" fillId="0" borderId="33" xfId="0" applyFont="1" applyFill="1" applyBorder="1" applyAlignment="1">
      <alignment horizontal="center" vertical="center" textRotation="45"/>
    </xf>
    <xf numFmtId="0" fontId="103" fillId="0" borderId="141" xfId="0" applyFont="1" applyFill="1" applyBorder="1" applyAlignment="1">
      <alignment horizontal="center" vertical="center" textRotation="45"/>
    </xf>
    <xf numFmtId="0" fontId="49" fillId="0" borderId="105" xfId="0" applyFont="1" applyBorder="1" applyAlignment="1">
      <alignment horizontal="center" vertical="center" textRotation="45"/>
    </xf>
    <xf numFmtId="0" fontId="49" fillId="0" borderId="102" xfId="0" applyFont="1" applyBorder="1" applyAlignment="1">
      <alignment horizontal="center" vertical="center" textRotation="45"/>
    </xf>
    <xf numFmtId="0" fontId="64" fillId="0" borderId="1" xfId="0" applyFont="1" applyBorder="1" applyAlignment="1">
      <alignment horizontal="center" vertical="center"/>
    </xf>
    <xf numFmtId="0" fontId="64" fillId="0" borderId="78" xfId="0" applyFont="1" applyBorder="1" applyAlignment="1">
      <alignment horizontal="center" vertical="center"/>
    </xf>
    <xf numFmtId="0" fontId="64" fillId="0" borderId="34" xfId="0" applyFont="1" applyBorder="1" applyAlignment="1">
      <alignment horizontal="center" vertical="center"/>
    </xf>
    <xf numFmtId="0" fontId="73" fillId="14" borderId="198" xfId="0" applyFont="1" applyFill="1" applyBorder="1" applyAlignment="1">
      <alignment horizontal="center" vertical="center"/>
    </xf>
    <xf numFmtId="0" fontId="105" fillId="0" borderId="0" xfId="0" applyFont="1" applyAlignment="1">
      <alignment horizontal="left" vertical="center"/>
    </xf>
    <xf numFmtId="0" fontId="11" fillId="6" borderId="204" xfId="0" applyFont="1" applyFill="1" applyBorder="1" applyAlignment="1" applyProtection="1">
      <alignment horizontal="center" vertical="center"/>
    </xf>
    <xf numFmtId="0" fontId="11" fillId="6" borderId="21" xfId="0" applyFont="1" applyFill="1" applyBorder="1" applyAlignment="1" applyProtection="1">
      <alignment horizontal="center" vertical="center"/>
    </xf>
    <xf numFmtId="0" fontId="11" fillId="6" borderId="69" xfId="0" applyFont="1" applyFill="1" applyBorder="1" applyAlignment="1" applyProtection="1">
      <alignment horizontal="center" vertical="center"/>
    </xf>
    <xf numFmtId="0" fontId="11" fillId="6" borderId="69" xfId="0" applyFont="1" applyFill="1" applyBorder="1" applyAlignment="1" applyProtection="1">
      <alignment horizontal="center" vertical="center"/>
    </xf>
    <xf numFmtId="0" fontId="11" fillId="6" borderId="70" xfId="0" applyFont="1" applyFill="1" applyBorder="1" applyProtection="1"/>
    <xf numFmtId="0" fontId="11" fillId="6" borderId="201" xfId="0" applyFont="1" applyFill="1" applyBorder="1" applyAlignment="1" applyProtection="1">
      <alignment horizontal="center" vertical="center"/>
    </xf>
    <xf numFmtId="0" fontId="11" fillId="6" borderId="195" xfId="0" applyFont="1" applyFill="1" applyBorder="1" applyAlignment="1" applyProtection="1">
      <alignment horizontal="center" vertical="center"/>
    </xf>
    <xf numFmtId="0" fontId="11" fillId="6" borderId="26" xfId="0" applyFont="1" applyFill="1" applyBorder="1" applyAlignment="1" applyProtection="1">
      <alignment horizontal="center" vertical="center"/>
    </xf>
    <xf numFmtId="0" fontId="11" fillId="6" borderId="67" xfId="0" applyFont="1" applyFill="1" applyBorder="1" applyAlignment="1" applyProtection="1">
      <alignment horizontal="center" vertical="center"/>
    </xf>
    <xf numFmtId="0" fontId="10" fillId="0" borderId="201" xfId="0" quotePrefix="1" applyFont="1" applyFill="1" applyBorder="1" applyAlignment="1" applyProtection="1">
      <alignment vertical="center"/>
    </xf>
    <xf numFmtId="168" fontId="10" fillId="0" borderId="26" xfId="0" applyNumberFormat="1" applyFont="1" applyFill="1" applyBorder="1" applyAlignment="1" applyProtection="1">
      <alignment horizontal="center" vertical="center"/>
    </xf>
    <xf numFmtId="0" fontId="10" fillId="0" borderId="201" xfId="0" quotePrefix="1" applyFont="1" applyBorder="1" applyAlignment="1" applyProtection="1">
      <alignment vertical="center"/>
    </xf>
    <xf numFmtId="0" fontId="11" fillId="6" borderId="44" xfId="0" quotePrefix="1" applyFont="1" applyFill="1" applyBorder="1" applyAlignment="1" applyProtection="1">
      <alignment horizontal="center" vertical="center"/>
    </xf>
    <xf numFmtId="168" fontId="11" fillId="6" borderId="49" xfId="0" applyNumberFormat="1" applyFont="1" applyFill="1" applyBorder="1" applyAlignment="1" applyProtection="1">
      <alignment horizontal="center" vertical="center"/>
    </xf>
    <xf numFmtId="171" fontId="11" fillId="6" borderId="49" xfId="0" applyNumberFormat="1" applyFont="1" applyFill="1" applyBorder="1" applyAlignment="1" applyProtection="1">
      <alignment horizontal="center" vertical="center"/>
    </xf>
    <xf numFmtId="168" fontId="11" fillId="6" borderId="50" xfId="0" applyNumberFormat="1" applyFont="1" applyFill="1" applyBorder="1" applyAlignment="1" applyProtection="1">
      <alignment horizontal="center" vertical="center"/>
    </xf>
    <xf numFmtId="164" fontId="27" fillId="0" borderId="102" xfId="0" applyNumberFormat="1" applyFont="1" applyFill="1" applyBorder="1" applyAlignment="1">
      <alignment horizontal="center"/>
    </xf>
    <xf numFmtId="164" fontId="27" fillId="13" borderId="102" xfId="0" applyNumberFormat="1" applyFont="1" applyFill="1" applyBorder="1" applyAlignment="1">
      <alignment horizontal="center"/>
    </xf>
    <xf numFmtId="164" fontId="27" fillId="13" borderId="8" xfId="0" applyNumberFormat="1" applyFont="1" applyFill="1" applyBorder="1" applyAlignment="1">
      <alignment horizontal="center"/>
    </xf>
    <xf numFmtId="164" fontId="27" fillId="13" borderId="11" xfId="0" applyNumberFormat="1" applyFont="1" applyFill="1" applyBorder="1" applyAlignment="1">
      <alignment horizontal="center"/>
    </xf>
  </cellXfs>
  <cellStyles count="28">
    <cellStyle name="Comma" xfId="1" builtinId="3"/>
    <cellStyle name="Comma 2" xfId="12"/>
    <cellStyle name="Comma 3" xfId="11"/>
    <cellStyle name="Comma 4" xfId="18"/>
    <cellStyle name="Comma 5" xfId="9"/>
    <cellStyle name="Comma 5 2" xfId="24"/>
    <cellStyle name="Normal" xfId="0" builtinId="0"/>
    <cellStyle name="Normal 2" xfId="6"/>
    <cellStyle name="Normal 2 2" xfId="19"/>
    <cellStyle name="Normal 2 3" xfId="13"/>
    <cellStyle name="Normal 3" xfId="2"/>
    <cellStyle name="Normal 3 2" xfId="14"/>
    <cellStyle name="Normal 3 2 2" xfId="25"/>
    <cellStyle name="Normal 3 3" xfId="21"/>
    <cellStyle name="Normal 3 3 2" xfId="26"/>
    <cellStyle name="Normal 3 4" xfId="22"/>
    <cellStyle name="Normal 4" xfId="15"/>
    <cellStyle name="Normal 5" xfId="16"/>
    <cellStyle name="Normal 6" xfId="10"/>
    <cellStyle name="Normal 7" xfId="8"/>
    <cellStyle name="Normal 7 2" xfId="23"/>
    <cellStyle name="Normal_Book2" xfId="3"/>
    <cellStyle name="Normal_Crop Production Quantity 2004" xfId="27"/>
    <cellStyle name="Normal_GDP01" xfId="4"/>
    <cellStyle name="Normal_Rebased Real GDP Series 1 April 2011 2" xfId="7"/>
    <cellStyle name="Percent" xfId="5" builtinId="5"/>
    <cellStyle name="Percent 2" xfId="17"/>
    <cellStyle name="Percent 3" xfId="2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rPr lang="en-US"/>
              <a:t>Domestic, Agricultural &amp; 
Banana Exports 2018 -  2022</a:t>
            </a:r>
          </a:p>
        </c:rich>
      </c:tx>
      <c:layout>
        <c:manualLayout>
          <c:xMode val="edge"/>
          <c:yMode val="edge"/>
          <c:x val="0.38337954389645318"/>
          <c:y val="3.0724569919984044E-2"/>
        </c:manualLayout>
      </c:layout>
      <c:spPr>
        <a:noFill/>
        <a:ln w="25400">
          <a:noFill/>
        </a:ln>
      </c:spPr>
    </c:title>
    <c:view3D>
      <c:hPercent val="47"/>
      <c:depthPercent val="100"/>
      <c:rAngAx val="1"/>
    </c:view3D>
    <c:floor>
      <c:spPr>
        <a:solidFill>
          <a:srgbClr val="C0C0C0"/>
        </a:solidFill>
        <a:ln w="3175">
          <a:solidFill>
            <a:srgbClr val="000000"/>
          </a:solidFill>
          <a:prstDash val="solid"/>
        </a:ln>
      </c:spPr>
    </c:floor>
    <c:sideWall>
      <c:spPr>
        <a:noFill/>
        <a:ln w="3175">
          <a:solidFill>
            <a:srgbClr val="000000"/>
          </a:solidFill>
          <a:prstDash val="solid"/>
        </a:ln>
      </c:spPr>
    </c:sideWall>
    <c:backWall>
      <c:spPr>
        <a:noFill/>
        <a:ln w="3175">
          <a:solidFill>
            <a:srgbClr val="000000"/>
          </a:solidFill>
          <a:prstDash val="solid"/>
        </a:ln>
      </c:spPr>
    </c:backWall>
    <c:plotArea>
      <c:layout>
        <c:manualLayout>
          <c:layoutTarget val="inner"/>
          <c:xMode val="edge"/>
          <c:yMode val="edge"/>
          <c:x val="0.14843022110750709"/>
          <c:y val="0.17777832892587092"/>
          <c:w val="0.79893903767389007"/>
          <c:h val="0.64444644235628279"/>
        </c:manualLayout>
      </c:layout>
      <c:bar3DChart>
        <c:barDir val="col"/>
        <c:grouping val="clustered"/>
        <c:ser>
          <c:idx val="0"/>
          <c:order val="0"/>
          <c:tx>
            <c:strRef>
              <c:f>'DOM&amp;AGREXP22'!$B$27</c:f>
              <c:strCache>
                <c:ptCount val="1"/>
                <c:pt idx="0">
                  <c:v>Domestic</c:v>
                </c:pt>
              </c:strCache>
            </c:strRef>
          </c:tx>
          <c:cat>
            <c:strRef>
              <c:f>'DOM&amp;AGREXP22'!$C$26:$G$26</c:f>
              <c:strCache>
                <c:ptCount val="5"/>
                <c:pt idx="0">
                  <c:v>2018</c:v>
                </c:pt>
                <c:pt idx="1">
                  <c:v>2019</c:v>
                </c:pt>
                <c:pt idx="2">
                  <c:v>2020</c:v>
                </c:pt>
                <c:pt idx="3">
                  <c:v>2021</c:v>
                </c:pt>
                <c:pt idx="4">
                  <c:v>2022</c:v>
                </c:pt>
              </c:strCache>
            </c:strRef>
          </c:cat>
          <c:val>
            <c:numRef>
              <c:f>'DOM&amp;AGREXP22'!$C$27:$G$27</c:f>
              <c:numCache>
                <c:formatCode>#,##0</c:formatCode>
                <c:ptCount val="5"/>
                <c:pt idx="0" formatCode="_(* #,##0_);_(* \(#,##0\);_(* &quot;-&quot;??_);_(@_)">
                  <c:v>109862.78026999999</c:v>
                </c:pt>
                <c:pt idx="1">
                  <c:v>104472.61119</c:v>
                </c:pt>
                <c:pt idx="2" formatCode="#,##0_);\(#,##0\)">
                  <c:v>89327.913459999982</c:v>
                </c:pt>
                <c:pt idx="3">
                  <c:v>100952.20099999997</c:v>
                </c:pt>
                <c:pt idx="4" formatCode="_(* #,##0_);_(* \(#,##0\);_(* &quot;-&quot;??_);_(@_)">
                  <c:v>107765.41722</c:v>
                </c:pt>
              </c:numCache>
            </c:numRef>
          </c:val>
          <c:extLst xmlns:c16r2="http://schemas.microsoft.com/office/drawing/2015/06/chart">
            <c:ext xmlns:c16="http://schemas.microsoft.com/office/drawing/2014/chart" uri="{C3380CC4-5D6E-409C-BE32-E72D297353CC}">
              <c16:uniqueId val="{00000000-4ED5-4191-9A72-63991CD7FA9F}"/>
            </c:ext>
          </c:extLst>
        </c:ser>
        <c:ser>
          <c:idx val="1"/>
          <c:order val="1"/>
          <c:tx>
            <c:strRef>
              <c:f>'DOM&amp;AGREXP22'!$B$28</c:f>
              <c:strCache>
                <c:ptCount val="1"/>
                <c:pt idx="0">
                  <c:v>Agricultural</c:v>
                </c:pt>
              </c:strCache>
            </c:strRef>
          </c:tx>
          <c:cat>
            <c:strRef>
              <c:f>'DOM&amp;AGREXP22'!$C$26:$G$26</c:f>
              <c:strCache>
                <c:ptCount val="5"/>
                <c:pt idx="0">
                  <c:v>2018</c:v>
                </c:pt>
                <c:pt idx="1">
                  <c:v>2019</c:v>
                </c:pt>
                <c:pt idx="2">
                  <c:v>2020</c:v>
                </c:pt>
                <c:pt idx="3">
                  <c:v>2021</c:v>
                </c:pt>
                <c:pt idx="4">
                  <c:v>2022</c:v>
                </c:pt>
              </c:strCache>
            </c:strRef>
          </c:cat>
          <c:val>
            <c:numRef>
              <c:f>'DOM&amp;AGREXP22'!$C$28:$G$28</c:f>
              <c:numCache>
                <c:formatCode>#,##0</c:formatCode>
                <c:ptCount val="5"/>
                <c:pt idx="0" formatCode="_(* #,##0_);_(* \(#,##0\);_(* &quot;-&quot;??_);_(@_)">
                  <c:v>27294.075239999998</c:v>
                </c:pt>
                <c:pt idx="1">
                  <c:v>22094.020939999999</c:v>
                </c:pt>
                <c:pt idx="2" formatCode="#,##0_);\(#,##0\)">
                  <c:v>16130.007520000003</c:v>
                </c:pt>
                <c:pt idx="3">
                  <c:v>8669.8515399999997</c:v>
                </c:pt>
                <c:pt idx="4" formatCode="_(* #,##0_);_(* \(#,##0\);_(* &quot;-&quot;??_);_(@_)">
                  <c:v>8652.7919299999994</c:v>
                </c:pt>
              </c:numCache>
            </c:numRef>
          </c:val>
          <c:extLst xmlns:c16r2="http://schemas.microsoft.com/office/drawing/2015/06/chart">
            <c:ext xmlns:c16="http://schemas.microsoft.com/office/drawing/2014/chart" uri="{C3380CC4-5D6E-409C-BE32-E72D297353CC}">
              <c16:uniqueId val="{00000001-4ED5-4191-9A72-63991CD7FA9F}"/>
            </c:ext>
          </c:extLst>
        </c:ser>
        <c:ser>
          <c:idx val="2"/>
          <c:order val="2"/>
          <c:tx>
            <c:strRef>
              <c:f>'DOM&amp;AGREXP22'!$B$29</c:f>
              <c:strCache>
                <c:ptCount val="1"/>
                <c:pt idx="0">
                  <c:v>Banana</c:v>
                </c:pt>
              </c:strCache>
            </c:strRef>
          </c:tx>
          <c:cat>
            <c:strRef>
              <c:f>'DOM&amp;AGREXP22'!$C$26:$G$26</c:f>
              <c:strCache>
                <c:ptCount val="5"/>
                <c:pt idx="0">
                  <c:v>2018</c:v>
                </c:pt>
                <c:pt idx="1">
                  <c:v>2019</c:v>
                </c:pt>
                <c:pt idx="2">
                  <c:v>2020</c:v>
                </c:pt>
                <c:pt idx="3">
                  <c:v>2021</c:v>
                </c:pt>
                <c:pt idx="4">
                  <c:v>2022</c:v>
                </c:pt>
              </c:strCache>
            </c:strRef>
          </c:cat>
          <c:val>
            <c:numRef>
              <c:f>'DOM&amp;AGREXP22'!$C$29:$G$29</c:f>
              <c:numCache>
                <c:formatCode>#,##0</c:formatCode>
                <c:ptCount val="5"/>
                <c:pt idx="0" formatCode="_(* #,##0_);_(* \(#,##0\);_(* &quot;-&quot;??_);_(@_)">
                  <c:v>23217.457179999998</c:v>
                </c:pt>
                <c:pt idx="1">
                  <c:v>18170.658039999998</c:v>
                </c:pt>
                <c:pt idx="2">
                  <c:v>13710.707619999999</c:v>
                </c:pt>
                <c:pt idx="3">
                  <c:v>6238.0264000000006</c:v>
                </c:pt>
                <c:pt idx="4" formatCode="_(* #,##0_);_(* \(#,##0\);_(* &quot;-&quot;??_);_(@_)">
                  <c:v>5327.5977600000006</c:v>
                </c:pt>
              </c:numCache>
            </c:numRef>
          </c:val>
          <c:extLst xmlns:c16r2="http://schemas.microsoft.com/office/drawing/2015/06/chart">
            <c:ext xmlns:c16="http://schemas.microsoft.com/office/drawing/2014/chart" uri="{C3380CC4-5D6E-409C-BE32-E72D297353CC}">
              <c16:uniqueId val="{00000002-4ED5-4191-9A72-63991CD7FA9F}"/>
            </c:ext>
          </c:extLst>
        </c:ser>
        <c:dLbls/>
        <c:shape val="box"/>
        <c:axId val="162804864"/>
        <c:axId val="162806400"/>
        <c:axId val="0"/>
      </c:bar3DChart>
      <c:catAx>
        <c:axId val="162804864"/>
        <c:scaling>
          <c:orientation val="minMax"/>
        </c:scaling>
        <c:axPos val="b"/>
        <c:numFmt formatCode="General" sourceLinked="1"/>
        <c:tickLblPos val="low"/>
        <c:spPr>
          <a:ln w="3175">
            <a:solidFill>
              <a:srgbClr val="000000"/>
            </a:solidFill>
            <a:prstDash val="solid"/>
          </a:ln>
        </c:spPr>
        <c:txPr>
          <a:bodyPr rot="0" vert="horz"/>
          <a:lstStyle/>
          <a:p>
            <a:pPr>
              <a:defRPr sz="950" b="1" i="0" u="none" strike="noStrike" baseline="0">
                <a:solidFill>
                  <a:srgbClr val="000000"/>
                </a:solidFill>
                <a:latin typeface="Arial"/>
                <a:ea typeface="Arial"/>
                <a:cs typeface="Arial"/>
              </a:defRPr>
            </a:pPr>
            <a:endParaRPr lang="en-US"/>
          </a:p>
        </c:txPr>
        <c:crossAx val="162806400"/>
        <c:crosses val="autoZero"/>
        <c:auto val="1"/>
        <c:lblAlgn val="ctr"/>
        <c:lblOffset val="100"/>
        <c:tickLblSkip val="1"/>
        <c:tickMarkSkip val="1"/>
      </c:catAx>
      <c:valAx>
        <c:axId val="162806400"/>
        <c:scaling>
          <c:orientation val="minMax"/>
        </c:scaling>
        <c:axPos val="l"/>
        <c:majorGridlines>
          <c:spPr>
            <a:ln w="3175">
              <a:solidFill>
                <a:srgbClr val="000000"/>
              </a:solidFill>
              <a:prstDash val="solid"/>
            </a:ln>
          </c:spPr>
        </c:majorGridlines>
        <c:title>
          <c:tx>
            <c:rich>
              <a:bodyPr rot="0" vert="wordArtVert"/>
              <a:lstStyle/>
              <a:p>
                <a:pPr algn="ctr">
                  <a:defRPr sz="1000" b="1" i="0" u="none" strike="noStrike" baseline="0">
                    <a:solidFill>
                      <a:srgbClr val="000000"/>
                    </a:solidFill>
                    <a:latin typeface="Times New Roman"/>
                    <a:ea typeface="Times New Roman"/>
                    <a:cs typeface="Times New Roman"/>
                  </a:defRPr>
                </a:pPr>
                <a:r>
                  <a:rPr lang="en-US"/>
                  <a:t>Millions of EC$</a:t>
                </a:r>
              </a:p>
            </c:rich>
          </c:tx>
          <c:layout>
            <c:manualLayout>
              <c:xMode val="edge"/>
              <c:yMode val="edge"/>
              <c:x val="2.0175631481897841E-2"/>
              <c:y val="0.12337176147638861"/>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950" b="1" i="0" u="none" strike="noStrike" baseline="0">
                <a:solidFill>
                  <a:srgbClr val="000000"/>
                </a:solidFill>
                <a:latin typeface="Arial"/>
                <a:ea typeface="Arial"/>
                <a:cs typeface="Arial"/>
              </a:defRPr>
            </a:pPr>
            <a:endParaRPr lang="en-US"/>
          </a:p>
        </c:txPr>
        <c:crossAx val="162804864"/>
        <c:crosses val="autoZero"/>
        <c:crossBetween val="between"/>
      </c:valAx>
      <c:spPr>
        <a:noFill/>
        <a:ln w="25400">
          <a:noFill/>
        </a:ln>
      </c:spPr>
    </c:plotArea>
    <c:legend>
      <c:legendPos val="r"/>
      <c:layout>
        <c:manualLayout>
          <c:xMode val="edge"/>
          <c:yMode val="edge"/>
          <c:x val="0.28759418230615907"/>
          <c:y val="0.88889160406673329"/>
          <c:w val="0.47556430446194231"/>
          <c:h val="7.6190907171086369E-2"/>
        </c:manualLayout>
      </c:layout>
      <c:spPr>
        <a:solidFill>
          <a:srgbClr val="FFFFFF"/>
        </a:solidFill>
        <a:ln w="3175">
          <a:solidFill>
            <a:srgbClr val="000000"/>
          </a:solidFill>
          <a:prstDash val="solid"/>
        </a:ln>
      </c:spPr>
      <c:txPr>
        <a:bodyPr/>
        <a:lstStyle/>
        <a:p>
          <a:pPr>
            <a:defRPr sz="920" b="1"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25" b="1" i="0" u="none" strike="noStrike" baseline="0">
                <a:solidFill>
                  <a:srgbClr val="000000"/>
                </a:solidFill>
                <a:latin typeface="Times New Roman"/>
                <a:ea typeface="Times New Roman"/>
                <a:cs typeface="Times New Roman"/>
              </a:defRPr>
            </a:pPr>
            <a:r>
              <a:rPr lang="en-US"/>
              <a:t>Local Pork Purchases</a:t>
            </a:r>
          </a:p>
        </c:rich>
      </c:tx>
      <c:layout>
        <c:manualLayout>
          <c:xMode val="edge"/>
          <c:yMode val="edge"/>
          <c:x val="0.31313155475818671"/>
          <c:y val="3.252026829979586E-2"/>
        </c:manualLayout>
      </c:layout>
      <c:spPr>
        <a:noFill/>
        <a:ln w="25400">
          <a:noFill/>
        </a:ln>
      </c:spPr>
    </c:title>
    <c:plotArea>
      <c:layout>
        <c:manualLayout>
          <c:layoutTarget val="inner"/>
          <c:xMode val="edge"/>
          <c:yMode val="edge"/>
          <c:x val="0.15868282168615536"/>
          <c:y val="0.15766032553698459"/>
          <c:w val="0.74922395555615151"/>
          <c:h val="0.6331842106243416"/>
        </c:manualLayout>
      </c:layout>
      <c:lineChart>
        <c:grouping val="stacked"/>
        <c:ser>
          <c:idx val="0"/>
          <c:order val="0"/>
          <c:spPr>
            <a:ln w="25400">
              <a:solidFill>
                <a:srgbClr val="FF0000"/>
              </a:solidFill>
              <a:prstDash val="solid"/>
            </a:ln>
          </c:spPr>
          <c:marker>
            <c:symbol val="diamond"/>
            <c:size val="7"/>
            <c:spPr>
              <a:solidFill>
                <a:srgbClr val="FF0000"/>
              </a:solidFill>
              <a:ln>
                <a:solidFill>
                  <a:srgbClr val="FF0000"/>
                </a:solidFill>
                <a:prstDash val="solid"/>
              </a:ln>
            </c:spPr>
          </c:marker>
          <c:cat>
            <c:strRef>
              <c:f>'PORK PURCHASES18-22'!$B$22:$B$26</c:f>
              <c:strCache>
                <c:ptCount val="5"/>
                <c:pt idx="0">
                  <c:v>2018</c:v>
                </c:pt>
                <c:pt idx="1">
                  <c:v>2019</c:v>
                </c:pt>
                <c:pt idx="2">
                  <c:v>2020r</c:v>
                </c:pt>
                <c:pt idx="3">
                  <c:v>2021</c:v>
                </c:pt>
                <c:pt idx="4">
                  <c:v>2022</c:v>
                </c:pt>
              </c:strCache>
            </c:strRef>
          </c:cat>
          <c:val>
            <c:numRef>
              <c:f>'PORK PURCHASES18-22'!$C$22:$C$26</c:f>
              <c:numCache>
                <c:formatCode>0</c:formatCode>
                <c:ptCount val="5"/>
                <c:pt idx="0">
                  <c:v>206.77988999999997</c:v>
                </c:pt>
                <c:pt idx="1">
                  <c:v>308.42237</c:v>
                </c:pt>
                <c:pt idx="2">
                  <c:v>290.7</c:v>
                </c:pt>
                <c:pt idx="3">
                  <c:v>366.31157999999999</c:v>
                </c:pt>
                <c:pt idx="4">
                  <c:v>628.91108999999994</c:v>
                </c:pt>
              </c:numCache>
            </c:numRef>
          </c:val>
          <c:smooth val="1"/>
          <c:extLst xmlns:c16r2="http://schemas.microsoft.com/office/drawing/2015/06/chart">
            <c:ext xmlns:c16="http://schemas.microsoft.com/office/drawing/2014/chart" uri="{C3380CC4-5D6E-409C-BE32-E72D297353CC}">
              <c16:uniqueId val="{00000000-D68F-49AF-835A-7A5106F4E60A}"/>
            </c:ext>
          </c:extLst>
        </c:ser>
        <c:dLbls/>
        <c:marker val="1"/>
        <c:axId val="163624448"/>
        <c:axId val="163626368"/>
      </c:lineChart>
      <c:catAx>
        <c:axId val="163624448"/>
        <c:scaling>
          <c:orientation val="minMax"/>
        </c:scaling>
        <c:axPos val="b"/>
        <c:title>
          <c:tx>
            <c:rich>
              <a:bodyPr/>
              <a:lstStyle/>
              <a:p>
                <a:pPr>
                  <a:defRPr sz="1200" b="1" i="0" u="none" strike="noStrike" baseline="0">
                    <a:solidFill>
                      <a:srgbClr val="000000"/>
                    </a:solidFill>
                    <a:latin typeface="Arial"/>
                    <a:ea typeface="Arial"/>
                    <a:cs typeface="Arial"/>
                  </a:defRPr>
                </a:pPr>
                <a:r>
                  <a:rPr lang="en-US" sz="1200"/>
                  <a:t>Year</a:t>
                </a:r>
              </a:p>
            </c:rich>
          </c:tx>
          <c:layout>
            <c:manualLayout>
              <c:xMode val="edge"/>
              <c:yMode val="edge"/>
              <c:x val="0.47269521330117709"/>
              <c:y val="0.89279907445779838"/>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626368"/>
        <c:crosses val="autoZero"/>
        <c:auto val="1"/>
        <c:lblAlgn val="ctr"/>
        <c:lblOffset val="100"/>
        <c:tickLblSkip val="1"/>
        <c:tickMarkSkip val="1"/>
      </c:catAx>
      <c:valAx>
        <c:axId val="163626368"/>
        <c:scaling>
          <c:orientation val="minMax"/>
        </c:scaling>
        <c:axPos val="l"/>
        <c:majorGridlines>
          <c:spPr>
            <a:ln w="3175">
              <a:solidFill>
                <a:srgbClr val="000000"/>
              </a:solidFill>
              <a:prstDash val="solid"/>
            </a:ln>
          </c:spPr>
        </c:majorGridlines>
        <c:title>
          <c:tx>
            <c:rich>
              <a:bodyPr/>
              <a:lstStyle/>
              <a:p>
                <a:pPr>
                  <a:defRPr sz="1425" b="1" i="0" u="none" strike="noStrike" baseline="0">
                    <a:solidFill>
                      <a:srgbClr val="000000"/>
                    </a:solidFill>
                    <a:latin typeface="Times New Roman"/>
                    <a:ea typeface="Times New Roman"/>
                    <a:cs typeface="Times New Roman"/>
                  </a:defRPr>
                </a:pPr>
                <a:r>
                  <a:rPr lang="en-US"/>
                  <a:t>Tonnes</a:t>
                </a:r>
              </a:p>
            </c:rich>
          </c:tx>
          <c:layout>
            <c:manualLayout>
              <c:xMode val="edge"/>
              <c:yMode val="edge"/>
              <c:x val="1.010111077887416E-2"/>
              <c:y val="0.38211490230387896"/>
            </c:manualLayout>
          </c:layout>
          <c:spPr>
            <a:noFill/>
            <a:ln w="25400">
              <a:noFill/>
            </a:ln>
          </c:spPr>
        </c:title>
        <c:numFmt formatCode="0" sourceLinked="1"/>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624448"/>
        <c:crosses val="autoZero"/>
        <c:crossBetween val="between"/>
      </c:valAx>
      <c:spPr>
        <a:solidFill>
          <a:schemeClr val="accent3">
            <a:lumMod val="60000"/>
            <a:lumOff val="40000"/>
          </a:schemeClr>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Calibri"/>
                <a:cs typeface="Calibri"/>
              </a:rPr>
              <a:t>Meat Imports - 2022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Calibri"/>
                <a:cs typeface="Calibri"/>
              </a:rPr>
              <a:t>Tonnes</a:t>
            </a:r>
          </a:p>
        </c:rich>
      </c:tx>
      <c:layout>
        <c:manualLayout>
          <c:xMode val="edge"/>
          <c:yMode val="edge"/>
          <c:x val="0.36022440232945591"/>
          <c:y val="2.387929578978068E-2"/>
        </c:manualLayout>
      </c:layout>
    </c:title>
    <c:view3D>
      <c:rotX val="30"/>
      <c:perspective val="30"/>
    </c:view3D>
    <c:plotArea>
      <c:layout>
        <c:manualLayout>
          <c:layoutTarget val="inner"/>
          <c:xMode val="edge"/>
          <c:yMode val="edge"/>
          <c:x val="0.12333815809788483"/>
          <c:y val="0.23139598778222908"/>
          <c:w val="0.72296051601144795"/>
          <c:h val="0.67525870669675092"/>
        </c:manualLayout>
      </c:layout>
      <c:pie3DChart>
        <c:varyColors val="1"/>
        <c:ser>
          <c:idx val="0"/>
          <c:order val="0"/>
          <c:dLbls>
            <c:dLbl>
              <c:idx val="1"/>
              <c:layout>
                <c:manualLayout>
                  <c:x val="2.9280347035607154E-2"/>
                  <c:y val="5.9040476663846202E-3"/>
                </c:manualLayout>
              </c:layout>
              <c:dLblPos val="bestFit"/>
              <c:showCatName val="1"/>
              <c:showPercent val="1"/>
              <c:extLst xmlns:c16r2="http://schemas.microsoft.com/office/drawing/2015/06/chart">
                <c:ext xmlns:c15="http://schemas.microsoft.com/office/drawing/2012/chart" uri="{CE6537A1-D6FC-4f65-9D91-7224C49458BB}">
                  <c15:layout>
                    <c:manualLayout>
                      <c:w val="6.0779930452061599E-2"/>
                      <c:h val="0.13470346447445683"/>
                    </c:manualLayout>
                  </c15:layout>
                </c:ext>
                <c:ext xmlns:c16="http://schemas.microsoft.com/office/drawing/2014/chart" uri="{C3380CC4-5D6E-409C-BE32-E72D297353CC}">
                  <c16:uniqueId val="{00000001-8645-4771-A94F-084BB7296303}"/>
                </c:ext>
              </c:extLst>
            </c:dLbl>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dLblPos val="outEnd"/>
            <c:showCatName val="1"/>
            <c:showPercent val="1"/>
            <c:showLeaderLines val="1"/>
            <c:extLst xmlns:c16r2="http://schemas.microsoft.com/office/drawing/2015/06/chart">
              <c:ext xmlns:c15="http://schemas.microsoft.com/office/drawing/2012/chart" uri="{CE6537A1-D6FC-4f65-9D91-7224C49458BB}"/>
            </c:extLst>
          </c:dLbls>
          <c:cat>
            <c:strRef>
              <c:f>'MEAT imp18-22'!$C$23:$F$23</c:f>
              <c:strCache>
                <c:ptCount val="4"/>
                <c:pt idx="0">
                  <c:v>Beef</c:v>
                </c:pt>
                <c:pt idx="1">
                  <c:v>Pork</c:v>
                </c:pt>
                <c:pt idx="2">
                  <c:v>Mutton</c:v>
                </c:pt>
                <c:pt idx="3">
                  <c:v>Chevron</c:v>
                </c:pt>
              </c:strCache>
            </c:strRef>
          </c:cat>
          <c:val>
            <c:numRef>
              <c:f>'MEAT imp18-22'!$C$24:$F$24</c:f>
              <c:numCache>
                <c:formatCode>0</c:formatCode>
                <c:ptCount val="4"/>
                <c:pt idx="0">
                  <c:v>1367.441466</c:v>
                </c:pt>
                <c:pt idx="1">
                  <c:v>1587.1447910000002</c:v>
                </c:pt>
                <c:pt idx="2">
                  <c:v>365.91213499999998</c:v>
                </c:pt>
                <c:pt idx="3">
                  <c:v>52.360539999999993</c:v>
                </c:pt>
              </c:numCache>
            </c:numRef>
          </c:val>
          <c:extLst xmlns:c16r2="http://schemas.microsoft.com/office/drawing/2015/06/chart">
            <c:ext xmlns:c16="http://schemas.microsoft.com/office/drawing/2014/chart" uri="{C3380CC4-5D6E-409C-BE32-E72D297353CC}">
              <c16:uniqueId val="{00000004-8645-4771-A94F-084BB7296303}"/>
            </c:ext>
          </c:extLst>
        </c:ser>
        <c:dLbls/>
      </c:pie3DChart>
      <c:spPr>
        <a:noFill/>
        <a:ln w="25400">
          <a:noFill/>
        </a:ln>
      </c:spPr>
    </c:plotArea>
    <c:legend>
      <c:legendPos val="r"/>
      <c:layout/>
      <c:txPr>
        <a:bodyPr/>
        <a:lstStyle/>
        <a:p>
          <a:pPr rtl="0">
            <a:defRPr sz="775" b="0" i="0" u="none" strike="noStrike" baseline="0">
              <a:solidFill>
                <a:srgbClr val="000000"/>
              </a:solidFill>
              <a:latin typeface="Calibri"/>
              <a:ea typeface="Calibri"/>
              <a:cs typeface="Calibri"/>
            </a:defRPr>
          </a:pPr>
          <a:endParaRPr lang="en-US"/>
        </a:p>
      </c:txPr>
    </c:legend>
    <c:plotVisOnly val="1"/>
    <c:dispBlanksAs val="zero"/>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Calibri"/>
                <a:cs typeface="Calibri"/>
              </a:rPr>
              <a:t>Meat Imports - 2022</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Calibri"/>
                <a:cs typeface="Calibri"/>
              </a:rPr>
              <a:t>Value EC$</a:t>
            </a:r>
          </a:p>
        </c:rich>
      </c:tx>
      <c:layout>
        <c:manualLayout>
          <c:xMode val="edge"/>
          <c:yMode val="edge"/>
          <c:x val="0.36613707206197216"/>
          <c:y val="2.7777629491228851E-2"/>
        </c:manualLayout>
      </c:layout>
    </c:title>
    <c:view3D>
      <c:rotX val="30"/>
      <c:perspective val="30"/>
    </c:view3D>
    <c:plotArea>
      <c:layout>
        <c:manualLayout>
          <c:layoutTarget val="inner"/>
          <c:xMode val="edge"/>
          <c:yMode val="edge"/>
          <c:x val="0.10206201611733207"/>
          <c:y val="0.26333555763156724"/>
          <c:w val="0.72311971053869561"/>
          <c:h val="0.6820294497086169"/>
        </c:manualLayout>
      </c:layout>
      <c:pie3DChart>
        <c:varyColors val="1"/>
        <c:ser>
          <c:idx val="0"/>
          <c:order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dLblPos val="outEnd"/>
            <c:showCatName val="1"/>
            <c:showPercent val="1"/>
            <c:showLeaderLines val="1"/>
            <c:extLst xmlns:c16r2="http://schemas.microsoft.com/office/drawing/2015/06/chart">
              <c:ext xmlns:c15="http://schemas.microsoft.com/office/drawing/2012/chart" uri="{CE6537A1-D6FC-4f65-9D91-7224C49458BB}"/>
            </c:extLst>
          </c:dLbls>
          <c:cat>
            <c:strRef>
              <c:f>'MEAT imp18-22'!$C$43:$F$43</c:f>
              <c:strCache>
                <c:ptCount val="4"/>
                <c:pt idx="0">
                  <c:v>Beef</c:v>
                </c:pt>
                <c:pt idx="1">
                  <c:v>Pork</c:v>
                </c:pt>
                <c:pt idx="2">
                  <c:v>Mutton</c:v>
                </c:pt>
                <c:pt idx="3">
                  <c:v>Chevron</c:v>
                </c:pt>
              </c:strCache>
            </c:strRef>
          </c:cat>
          <c:val>
            <c:numRef>
              <c:f>'MEAT imp18-22'!$C$45:$F$45</c:f>
              <c:numCache>
                <c:formatCode>0</c:formatCode>
                <c:ptCount val="4"/>
                <c:pt idx="0">
                  <c:v>18923.341699999997</c:v>
                </c:pt>
                <c:pt idx="1">
                  <c:v>12797.717050000001</c:v>
                </c:pt>
                <c:pt idx="2">
                  <c:v>6931.7926399999997</c:v>
                </c:pt>
                <c:pt idx="3">
                  <c:v>975.75722999999994</c:v>
                </c:pt>
              </c:numCache>
            </c:numRef>
          </c:val>
          <c:extLst xmlns:c16r2="http://schemas.microsoft.com/office/drawing/2015/06/chart">
            <c:ext xmlns:c16="http://schemas.microsoft.com/office/drawing/2014/chart" uri="{C3380CC4-5D6E-409C-BE32-E72D297353CC}">
              <c16:uniqueId val="{00000004-FA20-46DD-BAEC-C3DE8B5F513E}"/>
            </c:ext>
          </c:extLst>
        </c:ser>
        <c:dLbls/>
      </c:pie3DChart>
      <c:spPr>
        <a:noFill/>
        <a:ln w="25400">
          <a:noFill/>
        </a:ln>
      </c:spPr>
    </c:plotArea>
    <c:legend>
      <c:legendPos val="r"/>
      <c:layout>
        <c:manualLayout>
          <c:xMode val="edge"/>
          <c:yMode val="edge"/>
          <c:x val="0.88034257024404616"/>
          <c:y val="0.48476355709773572"/>
          <c:w val="0.10402370557951617"/>
          <c:h val="0.25423906757418024"/>
        </c:manualLayout>
      </c:layout>
      <c:txPr>
        <a:bodyPr/>
        <a:lstStyle/>
        <a:p>
          <a:pPr>
            <a:defRPr sz="900" b="0" i="0" u="none" strike="noStrike" baseline="0">
              <a:solidFill>
                <a:srgbClr val="000000"/>
              </a:solidFill>
              <a:latin typeface="Calibri"/>
              <a:ea typeface="Calibri"/>
              <a:cs typeface="Calibri"/>
            </a:defRPr>
          </a:pPr>
          <a:endParaRPr lang="en-US"/>
        </a:p>
      </c:txPr>
    </c:legend>
    <c:plotVisOnly val="1"/>
    <c:dispBlanksAs val="zero"/>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Selected Livestock Products</a:t>
            </a:r>
          </a:p>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2018 -2022</a:t>
            </a:r>
          </a:p>
        </c:rich>
      </c:tx>
      <c:layout/>
    </c:title>
    <c:plotArea>
      <c:layout>
        <c:manualLayout>
          <c:layoutTarget val="inner"/>
          <c:xMode val="edge"/>
          <c:yMode val="edge"/>
          <c:x val="0.17004380713591485"/>
          <c:y val="0.26696728122892405"/>
          <c:w val="0.59451251062311306"/>
          <c:h val="0.54691276937842681"/>
        </c:manualLayout>
      </c:layout>
      <c:barChart>
        <c:barDir val="bar"/>
        <c:grouping val="clustered"/>
        <c:ser>
          <c:idx val="0"/>
          <c:order val="0"/>
          <c:tx>
            <c:strRef>
              <c:f>'OTHER LIVEPROD 18-22'!$D$22</c:f>
              <c:strCache>
                <c:ptCount val="1"/>
                <c:pt idx="0">
                  <c:v>Milk</c:v>
                </c:pt>
              </c:strCache>
            </c:strRef>
          </c:tx>
          <c:cat>
            <c:strRef>
              <c:f>'OTHER LIVEPROD 18-22'!$C$23:$C$27</c:f>
              <c:strCache>
                <c:ptCount val="5"/>
                <c:pt idx="0">
                  <c:v>2018</c:v>
                </c:pt>
                <c:pt idx="1">
                  <c:v>2019</c:v>
                </c:pt>
                <c:pt idx="2">
                  <c:v>2020</c:v>
                </c:pt>
                <c:pt idx="3">
                  <c:v>2021</c:v>
                </c:pt>
                <c:pt idx="4">
                  <c:v>2022</c:v>
                </c:pt>
              </c:strCache>
            </c:strRef>
          </c:cat>
          <c:val>
            <c:numRef>
              <c:f>'OTHER LIVEPROD 18-22'!$D$23:$D$27</c:f>
              <c:numCache>
                <c:formatCode>0</c:formatCode>
                <c:ptCount val="5"/>
                <c:pt idx="0">
                  <c:v>26157.849150000002</c:v>
                </c:pt>
                <c:pt idx="1">
                  <c:v>18170.27721</c:v>
                </c:pt>
                <c:pt idx="2">
                  <c:v>22840.64991</c:v>
                </c:pt>
                <c:pt idx="3">
                  <c:v>17815.762419999999</c:v>
                </c:pt>
                <c:pt idx="4">
                  <c:v>21860.694300000003</c:v>
                </c:pt>
              </c:numCache>
            </c:numRef>
          </c:val>
          <c:extLst xmlns:c16r2="http://schemas.microsoft.com/office/drawing/2015/06/chart">
            <c:ext xmlns:c16="http://schemas.microsoft.com/office/drawing/2014/chart" uri="{C3380CC4-5D6E-409C-BE32-E72D297353CC}">
              <c16:uniqueId val="{00000000-B765-4C28-8F14-916F42012105}"/>
            </c:ext>
          </c:extLst>
        </c:ser>
        <c:ser>
          <c:idx val="1"/>
          <c:order val="1"/>
          <c:tx>
            <c:strRef>
              <c:f>'OTHER LIVEPROD 18-22'!$E$22</c:f>
              <c:strCache>
                <c:ptCount val="1"/>
                <c:pt idx="0">
                  <c:v>Cheese</c:v>
                </c:pt>
              </c:strCache>
            </c:strRef>
          </c:tx>
          <c:spPr>
            <a:scene3d>
              <a:camera prst="orthographicFront"/>
              <a:lightRig rig="threePt" dir="t"/>
            </a:scene3d>
            <a:sp3d>
              <a:bevelB w="6350" h="57150"/>
            </a:sp3d>
          </c:spPr>
          <c:cat>
            <c:strRef>
              <c:f>'OTHER LIVEPROD 18-22'!$C$23:$C$27</c:f>
              <c:strCache>
                <c:ptCount val="5"/>
                <c:pt idx="0">
                  <c:v>2018</c:v>
                </c:pt>
                <c:pt idx="1">
                  <c:v>2019</c:v>
                </c:pt>
                <c:pt idx="2">
                  <c:v>2020</c:v>
                </c:pt>
                <c:pt idx="3">
                  <c:v>2021</c:v>
                </c:pt>
                <c:pt idx="4">
                  <c:v>2022</c:v>
                </c:pt>
              </c:strCache>
            </c:strRef>
          </c:cat>
          <c:val>
            <c:numRef>
              <c:f>'OTHER LIVEPROD 18-22'!$E$23:$E$27</c:f>
              <c:numCache>
                <c:formatCode>0</c:formatCode>
                <c:ptCount val="5"/>
                <c:pt idx="0">
                  <c:v>16674.75403</c:v>
                </c:pt>
                <c:pt idx="1">
                  <c:v>11518.068499999999</c:v>
                </c:pt>
                <c:pt idx="2">
                  <c:v>13233.331019999998</c:v>
                </c:pt>
                <c:pt idx="3">
                  <c:v>16186.107540000001</c:v>
                </c:pt>
                <c:pt idx="4">
                  <c:v>20431.150730000001</c:v>
                </c:pt>
              </c:numCache>
            </c:numRef>
          </c:val>
          <c:extLst xmlns:c16r2="http://schemas.microsoft.com/office/drawing/2015/06/chart">
            <c:ext xmlns:c16="http://schemas.microsoft.com/office/drawing/2014/chart" uri="{C3380CC4-5D6E-409C-BE32-E72D297353CC}">
              <c16:uniqueId val="{00000001-B765-4C28-8F14-916F42012105}"/>
            </c:ext>
          </c:extLst>
        </c:ser>
        <c:ser>
          <c:idx val="2"/>
          <c:order val="2"/>
          <c:tx>
            <c:strRef>
              <c:f>'OTHER LIVEPROD 18-22'!$F$22</c:f>
              <c:strCache>
                <c:ptCount val="1"/>
                <c:pt idx="0">
                  <c:v>Butter/Butterfat</c:v>
                </c:pt>
              </c:strCache>
            </c:strRef>
          </c:tx>
          <c:cat>
            <c:strRef>
              <c:f>'OTHER LIVEPROD 18-22'!$C$23:$C$27</c:f>
              <c:strCache>
                <c:ptCount val="5"/>
                <c:pt idx="0">
                  <c:v>2018</c:v>
                </c:pt>
                <c:pt idx="1">
                  <c:v>2019</c:v>
                </c:pt>
                <c:pt idx="2">
                  <c:v>2020</c:v>
                </c:pt>
                <c:pt idx="3">
                  <c:v>2021</c:v>
                </c:pt>
                <c:pt idx="4">
                  <c:v>2022</c:v>
                </c:pt>
              </c:strCache>
            </c:strRef>
          </c:cat>
          <c:val>
            <c:numRef>
              <c:f>'OTHER LIVEPROD 18-22'!$F$23:$F$27</c:f>
              <c:numCache>
                <c:formatCode>0</c:formatCode>
                <c:ptCount val="5"/>
                <c:pt idx="0">
                  <c:v>2694.1540799999998</c:v>
                </c:pt>
                <c:pt idx="1">
                  <c:v>2602.6834400000002</c:v>
                </c:pt>
                <c:pt idx="2">
                  <c:v>1159.1007999999999</c:v>
                </c:pt>
                <c:pt idx="3">
                  <c:v>1942.5731699999999</c:v>
                </c:pt>
                <c:pt idx="4">
                  <c:v>3268.5333099999998</c:v>
                </c:pt>
              </c:numCache>
            </c:numRef>
          </c:val>
          <c:extLst xmlns:c16r2="http://schemas.microsoft.com/office/drawing/2015/06/chart">
            <c:ext xmlns:c16="http://schemas.microsoft.com/office/drawing/2014/chart" uri="{C3380CC4-5D6E-409C-BE32-E72D297353CC}">
              <c16:uniqueId val="{00000002-B765-4C28-8F14-916F42012105}"/>
            </c:ext>
          </c:extLst>
        </c:ser>
        <c:dLbls/>
        <c:axId val="164810752"/>
        <c:axId val="164812672"/>
      </c:barChart>
      <c:catAx>
        <c:axId val="164810752"/>
        <c:scaling>
          <c:orientation val="minMax"/>
        </c:scaling>
        <c:axPos val="l"/>
        <c:title>
          <c:tx>
            <c:rich>
              <a:bodyPr rot="0" vert="wordArtVert"/>
              <a:lstStyle/>
              <a:p>
                <a:pPr algn="ctr">
                  <a:defRPr sz="1000" b="1" i="0" u="none" strike="noStrike" baseline="0">
                    <a:solidFill>
                      <a:srgbClr val="000000"/>
                    </a:solidFill>
                    <a:latin typeface="Calibri"/>
                    <a:ea typeface="Calibri"/>
                    <a:cs typeface="Calibri"/>
                  </a:defRPr>
                </a:pPr>
                <a:r>
                  <a:rPr lang="en-US"/>
                  <a:t>YEARS</a:t>
                </a:r>
              </a:p>
            </c:rich>
          </c:tx>
          <c:layout>
            <c:manualLayout>
              <c:xMode val="edge"/>
              <c:yMode val="edge"/>
              <c:x val="4.0548598688133555E-2"/>
              <c:y val="0.39388356092264498"/>
            </c:manualLayout>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4812672"/>
        <c:crosses val="autoZero"/>
        <c:auto val="1"/>
        <c:lblAlgn val="ctr"/>
        <c:lblOffset val="100"/>
      </c:catAx>
      <c:valAx>
        <c:axId val="164812672"/>
        <c:scaling>
          <c:orientation val="minMax"/>
        </c:scaling>
        <c:axPos val="b"/>
        <c:majorGridlines/>
        <c:title>
          <c:tx>
            <c:rich>
              <a:bodyPr/>
              <a:lstStyle/>
              <a:p>
                <a:pPr>
                  <a:defRPr sz="1000" b="1" i="0" u="none" strike="noStrike" baseline="0">
                    <a:solidFill>
                      <a:srgbClr val="000000"/>
                    </a:solidFill>
                    <a:latin typeface="Calibri"/>
                    <a:ea typeface="Calibri"/>
                    <a:cs typeface="Calibri"/>
                  </a:defRPr>
                </a:pPr>
                <a:r>
                  <a:rPr lang="en-US"/>
                  <a:t>EC$'000</a:t>
                </a:r>
              </a:p>
            </c:rich>
          </c:tx>
          <c:layout>
            <c:manualLayout>
              <c:xMode val="edge"/>
              <c:yMode val="edge"/>
              <c:x val="0.39718676489231353"/>
              <c:y val="0.91139546762009771"/>
            </c:manualLayout>
          </c:layout>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4810752"/>
        <c:crosses val="autoZero"/>
        <c:crossBetween val="between"/>
      </c:valAx>
      <c:spPr>
        <a:noFill/>
      </c:spPr>
    </c:plotArea>
    <c:legend>
      <c:legendPos val="r"/>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1" i="0" u="none" strike="noStrike" baseline="0">
                <a:solidFill>
                  <a:srgbClr val="000000"/>
                </a:solidFill>
                <a:latin typeface="Times New Roman"/>
                <a:ea typeface="Times New Roman"/>
                <a:cs typeface="Times New Roman"/>
              </a:defRPr>
            </a:pPr>
            <a:r>
              <a:rPr lang="en-US" sz="1600"/>
              <a:t>Value (EC$'000) of Loans Disbursed by Type 
of Agricultural Activity, 2018- 2022</a:t>
            </a:r>
          </a:p>
        </c:rich>
      </c:tx>
      <c:layout>
        <c:manualLayout>
          <c:xMode val="edge"/>
          <c:yMode val="edge"/>
          <c:x val="0.13463208677897498"/>
          <c:y val="3.0096426119787197E-2"/>
        </c:manualLayout>
      </c:layout>
      <c:spPr>
        <a:noFill/>
        <a:ln w="25400">
          <a:noFill/>
        </a:ln>
      </c:spPr>
    </c:title>
    <c:view3D>
      <c:hPercent val="55"/>
      <c:depthPercent val="100"/>
      <c:rAngAx val="1"/>
    </c:view3D>
    <c:floor>
      <c:spPr>
        <a:solidFill>
          <a:srgbClr val="C0C0C0"/>
        </a:solidFill>
        <a:ln w="3175">
          <a:solidFill>
            <a:srgbClr val="000000"/>
          </a:solidFill>
          <a:prstDash val="solid"/>
        </a:ln>
      </c:spPr>
    </c:floor>
    <c:sideWall>
      <c:spPr>
        <a:solidFill>
          <a:srgbClr val="FFFFFF"/>
        </a:solidFill>
        <a:ln w="12700">
          <a:solidFill>
            <a:srgbClr val="000000"/>
          </a:solidFill>
          <a:prstDash val="solid"/>
        </a:ln>
      </c:spPr>
    </c:sideWall>
    <c:backWall>
      <c:spPr>
        <a:solidFill>
          <a:srgbClr val="FFFFFF"/>
        </a:solidFill>
        <a:ln w="12700">
          <a:solidFill>
            <a:srgbClr val="000000"/>
          </a:solidFill>
          <a:prstDash val="solid"/>
        </a:ln>
      </c:spPr>
    </c:backWall>
    <c:plotArea>
      <c:layout>
        <c:manualLayout>
          <c:layoutTarget val="inner"/>
          <c:xMode val="edge"/>
          <c:yMode val="edge"/>
          <c:x val="0.14759991656178342"/>
          <c:y val="0.2268807920027458"/>
          <c:w val="0.80398222741893033"/>
          <c:h val="0.5490748884503176"/>
        </c:manualLayout>
      </c:layout>
      <c:bar3DChart>
        <c:barDir val="col"/>
        <c:grouping val="clustered"/>
        <c:ser>
          <c:idx val="0"/>
          <c:order val="0"/>
          <c:tx>
            <c:strRef>
              <c:f>'LOANapprove18-22'!$C$40</c:f>
              <c:strCache>
                <c:ptCount val="1"/>
                <c:pt idx="0">
                  <c:v>Livestock</c:v>
                </c:pt>
              </c:strCache>
            </c:strRef>
          </c:tx>
          <c:cat>
            <c:numRef>
              <c:f>'LOANapprove18-22'!$D$39:$H$39</c:f>
              <c:numCache>
                <c:formatCode>General</c:formatCode>
                <c:ptCount val="5"/>
                <c:pt idx="0">
                  <c:v>2018</c:v>
                </c:pt>
                <c:pt idx="1">
                  <c:v>2019</c:v>
                </c:pt>
                <c:pt idx="2">
                  <c:v>2020</c:v>
                </c:pt>
                <c:pt idx="3">
                  <c:v>2021</c:v>
                </c:pt>
                <c:pt idx="4">
                  <c:v>2022</c:v>
                </c:pt>
              </c:numCache>
            </c:numRef>
          </c:cat>
          <c:val>
            <c:numRef>
              <c:f>'LOANapprove18-22'!$D$40:$H$40</c:f>
              <c:numCache>
                <c:formatCode>_(* #,##0_);_(* \(#,##0\);_(* "-"??_);_(@_)</c:formatCode>
                <c:ptCount val="5"/>
                <c:pt idx="0" formatCode="0">
                  <c:v>156.042</c:v>
                </c:pt>
                <c:pt idx="1">
                  <c:v>30</c:v>
                </c:pt>
                <c:pt idx="2">
                  <c:v>24.6</c:v>
                </c:pt>
                <c:pt idx="3">
                  <c:v>202.75</c:v>
                </c:pt>
                <c:pt idx="4">
                  <c:v>3015.5410000000002</c:v>
                </c:pt>
              </c:numCache>
            </c:numRef>
          </c:val>
          <c:extLst xmlns:c16r2="http://schemas.microsoft.com/office/drawing/2015/06/chart">
            <c:ext xmlns:c16="http://schemas.microsoft.com/office/drawing/2014/chart" uri="{C3380CC4-5D6E-409C-BE32-E72D297353CC}">
              <c16:uniqueId val="{00000000-D628-4394-884F-B52A9BEF7B62}"/>
            </c:ext>
          </c:extLst>
        </c:ser>
        <c:ser>
          <c:idx val="1"/>
          <c:order val="1"/>
          <c:tx>
            <c:strRef>
              <c:f>'LOANapprove18-22'!$C$41</c:f>
              <c:strCache>
                <c:ptCount val="1"/>
                <c:pt idx="0">
                  <c:v>Fishing</c:v>
                </c:pt>
              </c:strCache>
            </c:strRef>
          </c:tx>
          <c:cat>
            <c:numRef>
              <c:f>'LOANapprove18-22'!$D$39:$H$39</c:f>
              <c:numCache>
                <c:formatCode>General</c:formatCode>
                <c:ptCount val="5"/>
                <c:pt idx="0">
                  <c:v>2018</c:v>
                </c:pt>
                <c:pt idx="1">
                  <c:v>2019</c:v>
                </c:pt>
                <c:pt idx="2">
                  <c:v>2020</c:v>
                </c:pt>
                <c:pt idx="3">
                  <c:v>2021</c:v>
                </c:pt>
                <c:pt idx="4">
                  <c:v>2022</c:v>
                </c:pt>
              </c:numCache>
            </c:numRef>
          </c:cat>
          <c:val>
            <c:numRef>
              <c:f>'LOANapprove18-22'!$D$41:$H$41</c:f>
              <c:numCache>
                <c:formatCode>_(* #,##0_);_(* \(#,##0\);_(* "-"??_);_(@_)</c:formatCode>
                <c:ptCount val="5"/>
                <c:pt idx="0" formatCode="0">
                  <c:v>81.344999999999999</c:v>
                </c:pt>
                <c:pt idx="1">
                  <c:v>0</c:v>
                </c:pt>
                <c:pt idx="2">
                  <c:v>138.39337</c:v>
                </c:pt>
                <c:pt idx="3">
                  <c:v>128.9</c:v>
                </c:pt>
                <c:pt idx="4">
                  <c:v>158</c:v>
                </c:pt>
              </c:numCache>
            </c:numRef>
          </c:val>
          <c:extLst xmlns:c16r2="http://schemas.microsoft.com/office/drawing/2015/06/chart">
            <c:ext xmlns:c16="http://schemas.microsoft.com/office/drawing/2014/chart" uri="{C3380CC4-5D6E-409C-BE32-E72D297353CC}">
              <c16:uniqueId val="{00000001-D628-4394-884F-B52A9BEF7B62}"/>
            </c:ext>
          </c:extLst>
        </c:ser>
        <c:ser>
          <c:idx val="2"/>
          <c:order val="2"/>
          <c:tx>
            <c:strRef>
              <c:f>'LOANapprove18-22'!$C$42</c:f>
              <c:strCache>
                <c:ptCount val="1"/>
                <c:pt idx="0">
                  <c:v>Crop Development</c:v>
                </c:pt>
              </c:strCache>
            </c:strRef>
          </c:tx>
          <c:cat>
            <c:numRef>
              <c:f>'LOANapprove18-22'!$D$39:$H$39</c:f>
              <c:numCache>
                <c:formatCode>General</c:formatCode>
                <c:ptCount val="5"/>
                <c:pt idx="0">
                  <c:v>2018</c:v>
                </c:pt>
                <c:pt idx="1">
                  <c:v>2019</c:v>
                </c:pt>
                <c:pt idx="2">
                  <c:v>2020</c:v>
                </c:pt>
                <c:pt idx="3">
                  <c:v>2021</c:v>
                </c:pt>
                <c:pt idx="4">
                  <c:v>2022</c:v>
                </c:pt>
              </c:numCache>
            </c:numRef>
          </c:cat>
          <c:val>
            <c:numRef>
              <c:f>'LOANapprove18-22'!$D$42:$H$42</c:f>
              <c:numCache>
                <c:formatCode>_(* #,##0_);_(* \(#,##0\);_(* "-"??_);_(@_)</c:formatCode>
                <c:ptCount val="5"/>
                <c:pt idx="0" formatCode="0">
                  <c:v>223.72752</c:v>
                </c:pt>
                <c:pt idx="1">
                  <c:v>31</c:v>
                </c:pt>
                <c:pt idx="2">
                  <c:v>131.35</c:v>
                </c:pt>
                <c:pt idx="3">
                  <c:v>170.1</c:v>
                </c:pt>
                <c:pt idx="4">
                  <c:v>160.9</c:v>
                </c:pt>
              </c:numCache>
            </c:numRef>
          </c:val>
          <c:extLst xmlns:c16r2="http://schemas.microsoft.com/office/drawing/2015/06/chart">
            <c:ext xmlns:c16="http://schemas.microsoft.com/office/drawing/2014/chart" uri="{C3380CC4-5D6E-409C-BE32-E72D297353CC}">
              <c16:uniqueId val="{00000002-D628-4394-884F-B52A9BEF7B62}"/>
            </c:ext>
          </c:extLst>
        </c:ser>
        <c:ser>
          <c:idx val="3"/>
          <c:order val="3"/>
          <c:tx>
            <c:strRef>
              <c:f>'LOANapprove18-22'!$C$43</c:f>
              <c:strCache>
                <c:ptCount val="1"/>
                <c:pt idx="0">
                  <c:v>Indusrty</c:v>
                </c:pt>
              </c:strCache>
            </c:strRef>
          </c:tx>
          <c:cat>
            <c:numRef>
              <c:f>'LOANapprove18-22'!$D$39:$H$39</c:f>
              <c:numCache>
                <c:formatCode>General</c:formatCode>
                <c:ptCount val="5"/>
                <c:pt idx="0">
                  <c:v>2018</c:v>
                </c:pt>
                <c:pt idx="1">
                  <c:v>2019</c:v>
                </c:pt>
                <c:pt idx="2">
                  <c:v>2020</c:v>
                </c:pt>
                <c:pt idx="3">
                  <c:v>2021</c:v>
                </c:pt>
                <c:pt idx="4">
                  <c:v>2022</c:v>
                </c:pt>
              </c:numCache>
            </c:numRef>
          </c:cat>
          <c:val>
            <c:numRef>
              <c:f>'LOANapprove18-22'!$D$43:$H$43</c:f>
              <c:numCache>
                <c:formatCode>_(* #,##0_);_(* \(#,##0\);_(* "-"??_);_(@_)</c:formatCode>
                <c:ptCount val="5"/>
                <c:pt idx="0" formatCode="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D628-4394-884F-B52A9BEF7B62}"/>
            </c:ext>
          </c:extLst>
        </c:ser>
        <c:ser>
          <c:idx val="4"/>
          <c:order val="4"/>
          <c:tx>
            <c:strRef>
              <c:f>'LOANapprove18-22'!$C$44</c:f>
              <c:strCache>
                <c:ptCount val="1"/>
                <c:pt idx="0">
                  <c:v>Land Purchase</c:v>
                </c:pt>
              </c:strCache>
            </c:strRef>
          </c:tx>
          <c:cat>
            <c:numRef>
              <c:f>'LOANapprove18-22'!$D$39:$H$39</c:f>
              <c:numCache>
                <c:formatCode>General</c:formatCode>
                <c:ptCount val="5"/>
                <c:pt idx="0">
                  <c:v>2018</c:v>
                </c:pt>
                <c:pt idx="1">
                  <c:v>2019</c:v>
                </c:pt>
                <c:pt idx="2">
                  <c:v>2020</c:v>
                </c:pt>
                <c:pt idx="3">
                  <c:v>2021</c:v>
                </c:pt>
                <c:pt idx="4">
                  <c:v>2022</c:v>
                </c:pt>
              </c:numCache>
            </c:numRef>
          </c:cat>
          <c:val>
            <c:numRef>
              <c:f>'LOANapprove18-22'!$D$44:$H$44</c:f>
              <c:numCache>
                <c:formatCode>_(* #,##0_);_(* \(#,##0\);_(* "-"??_);_(@_)</c:formatCode>
                <c:ptCount val="5"/>
                <c:pt idx="0" formatCode="0">
                  <c:v>0</c:v>
                </c:pt>
                <c:pt idx="1">
                  <c:v>46</c:v>
                </c:pt>
                <c:pt idx="2">
                  <c:v>155</c:v>
                </c:pt>
                <c:pt idx="3">
                  <c:v>0</c:v>
                </c:pt>
                <c:pt idx="4">
                  <c:v>36.996000000000002</c:v>
                </c:pt>
              </c:numCache>
            </c:numRef>
          </c:val>
          <c:extLst xmlns:c16r2="http://schemas.microsoft.com/office/drawing/2015/06/chart">
            <c:ext xmlns:c16="http://schemas.microsoft.com/office/drawing/2014/chart" uri="{C3380CC4-5D6E-409C-BE32-E72D297353CC}">
              <c16:uniqueId val="{00000004-D628-4394-884F-B52A9BEF7B62}"/>
            </c:ext>
          </c:extLst>
        </c:ser>
        <c:ser>
          <c:idx val="5"/>
          <c:order val="5"/>
          <c:tx>
            <c:strRef>
              <c:f>'LOANapprove18-22'!$C$45</c:f>
              <c:strCache>
                <c:ptCount val="1"/>
                <c:pt idx="0">
                  <c:v>Other</c:v>
                </c:pt>
              </c:strCache>
            </c:strRef>
          </c:tx>
          <c:cat>
            <c:numRef>
              <c:f>'LOANapprove18-22'!$D$39:$H$39</c:f>
              <c:numCache>
                <c:formatCode>General</c:formatCode>
                <c:ptCount val="5"/>
                <c:pt idx="0">
                  <c:v>2018</c:v>
                </c:pt>
                <c:pt idx="1">
                  <c:v>2019</c:v>
                </c:pt>
                <c:pt idx="2">
                  <c:v>2020</c:v>
                </c:pt>
                <c:pt idx="3">
                  <c:v>2021</c:v>
                </c:pt>
                <c:pt idx="4">
                  <c:v>2022</c:v>
                </c:pt>
              </c:numCache>
            </c:numRef>
          </c:cat>
          <c:val>
            <c:numRef>
              <c:f>'LOANapprove18-22'!$D$45:$H$45</c:f>
              <c:numCache>
                <c:formatCode>_(* #,##0_);_(* \(#,##0\);_(* "-"??_);_(@_)</c:formatCode>
                <c:ptCount val="5"/>
                <c:pt idx="0" formatCode="0">
                  <c:v>388.10368</c:v>
                </c:pt>
                <c:pt idx="1">
                  <c:v>527</c:v>
                </c:pt>
                <c:pt idx="2">
                  <c:v>457.01448999999997</c:v>
                </c:pt>
                <c:pt idx="3">
                  <c:v>428.834</c:v>
                </c:pt>
                <c:pt idx="4">
                  <c:v>30.4</c:v>
                </c:pt>
              </c:numCache>
            </c:numRef>
          </c:val>
          <c:extLst xmlns:c16r2="http://schemas.microsoft.com/office/drawing/2015/06/chart">
            <c:ext xmlns:c16="http://schemas.microsoft.com/office/drawing/2014/chart" uri="{C3380CC4-5D6E-409C-BE32-E72D297353CC}">
              <c16:uniqueId val="{00000005-D628-4394-884F-B52A9BEF7B62}"/>
            </c:ext>
          </c:extLst>
        </c:ser>
        <c:dLbls/>
        <c:shape val="box"/>
        <c:axId val="164836864"/>
        <c:axId val="164838400"/>
        <c:axId val="0"/>
      </c:bar3DChart>
      <c:catAx>
        <c:axId val="164836864"/>
        <c:scaling>
          <c:orientation val="minMax"/>
        </c:scaling>
        <c:axPos val="b"/>
        <c:numFmt formatCode="General" sourceLinked="1"/>
        <c:tickLblPos val="low"/>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838400"/>
        <c:crosses val="autoZero"/>
        <c:auto val="1"/>
        <c:lblAlgn val="ctr"/>
        <c:lblOffset val="100"/>
        <c:tickLblSkip val="1"/>
        <c:tickMarkSkip val="1"/>
      </c:catAx>
      <c:valAx>
        <c:axId val="164838400"/>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836864"/>
        <c:crosses val="autoZero"/>
        <c:crossBetween val="between"/>
      </c:valAx>
      <c:spPr>
        <a:noFill/>
        <a:ln w="25400">
          <a:noFill/>
        </a:ln>
      </c:spPr>
    </c:plotArea>
    <c:legend>
      <c:legendPos val="b"/>
      <c:layout>
        <c:manualLayout>
          <c:xMode val="edge"/>
          <c:yMode val="edge"/>
          <c:x val="6.1181132603523307E-2"/>
          <c:y val="0.88107141324867055"/>
          <c:w val="0.89727906161566939"/>
          <c:h val="4.7524424791368723E-2"/>
        </c:manualLayout>
      </c:layout>
      <c:overlay val="1"/>
      <c:spPr>
        <a:solidFill>
          <a:srgbClr val="FFFFFF"/>
        </a:solidFill>
        <a:ln w="25400">
          <a:noFill/>
        </a:ln>
      </c:spPr>
      <c:txPr>
        <a:bodyPr/>
        <a:lstStyle/>
        <a:p>
          <a:pPr>
            <a:defRPr sz="1010" b="1"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35" l="1.41" r="1.27" t="0.69000000000000017"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latin typeface="Times New Roman" pitchFamily="18" charset="0"/>
                <a:cs typeface="Times New Roman" pitchFamily="18" charset="0"/>
              </a:defRPr>
            </a:pPr>
            <a:r>
              <a:rPr lang="en-US">
                <a:latin typeface="Times New Roman" pitchFamily="18" charset="0"/>
                <a:cs typeface="Times New Roman" pitchFamily="18" charset="0"/>
              </a:rPr>
              <a:t>Number of Loans Disbursed by Type of Agricultural Activity, 2018 - 2022</a:t>
            </a:r>
          </a:p>
        </c:rich>
      </c:tx>
      <c:overlay val="1"/>
    </c:title>
    <c:view3D>
      <c:rAngAx val="1"/>
    </c:view3D>
    <c:plotArea>
      <c:layout>
        <c:manualLayout>
          <c:layoutTarget val="inner"/>
          <c:xMode val="edge"/>
          <c:yMode val="edge"/>
          <c:x val="0.10862221978297754"/>
          <c:y val="0.23308979465329496"/>
          <c:w val="0.8149009782868053"/>
          <c:h val="0.51724394504376336"/>
        </c:manualLayout>
      </c:layout>
      <c:bar3DChart>
        <c:barDir val="col"/>
        <c:grouping val="clustered"/>
        <c:ser>
          <c:idx val="0"/>
          <c:order val="0"/>
          <c:tx>
            <c:strRef>
              <c:f>'LOANapprove18-22'!$C$66</c:f>
              <c:strCache>
                <c:ptCount val="1"/>
                <c:pt idx="0">
                  <c:v>Livestock</c:v>
                </c:pt>
              </c:strCache>
            </c:strRef>
          </c:tx>
          <c:cat>
            <c:numRef>
              <c:f>'LOANapprove18-22'!$D$65:$H$65</c:f>
              <c:numCache>
                <c:formatCode>General</c:formatCode>
                <c:ptCount val="5"/>
                <c:pt idx="0">
                  <c:v>2018</c:v>
                </c:pt>
                <c:pt idx="1">
                  <c:v>2019</c:v>
                </c:pt>
                <c:pt idx="2">
                  <c:v>2020</c:v>
                </c:pt>
                <c:pt idx="3">
                  <c:v>2021</c:v>
                </c:pt>
                <c:pt idx="4">
                  <c:v>2022</c:v>
                </c:pt>
              </c:numCache>
            </c:numRef>
          </c:cat>
          <c:val>
            <c:numRef>
              <c:f>'LOANapprove18-22'!$D$66:$H$66</c:f>
              <c:numCache>
                <c:formatCode>_(* #,##0_);_(* \(#,##0\);_(* "-"??_);_(@_)</c:formatCode>
                <c:ptCount val="5"/>
                <c:pt idx="0" formatCode="General">
                  <c:v>7</c:v>
                </c:pt>
                <c:pt idx="1">
                  <c:v>1</c:v>
                </c:pt>
                <c:pt idx="2">
                  <c:v>3</c:v>
                </c:pt>
                <c:pt idx="3">
                  <c:v>5</c:v>
                </c:pt>
                <c:pt idx="4">
                  <c:v>5</c:v>
                </c:pt>
              </c:numCache>
            </c:numRef>
          </c:val>
          <c:extLst xmlns:c16r2="http://schemas.microsoft.com/office/drawing/2015/06/chart">
            <c:ext xmlns:c16="http://schemas.microsoft.com/office/drawing/2014/chart" uri="{C3380CC4-5D6E-409C-BE32-E72D297353CC}">
              <c16:uniqueId val="{00000000-57EB-46CC-81BB-BA1DBDA870A4}"/>
            </c:ext>
          </c:extLst>
        </c:ser>
        <c:ser>
          <c:idx val="1"/>
          <c:order val="1"/>
          <c:tx>
            <c:strRef>
              <c:f>'LOANapprove18-22'!$C$67</c:f>
              <c:strCache>
                <c:ptCount val="1"/>
                <c:pt idx="0">
                  <c:v>Fishing</c:v>
                </c:pt>
              </c:strCache>
            </c:strRef>
          </c:tx>
          <c:cat>
            <c:numRef>
              <c:f>'LOANapprove18-22'!$D$65:$H$65</c:f>
              <c:numCache>
                <c:formatCode>General</c:formatCode>
                <c:ptCount val="5"/>
                <c:pt idx="0">
                  <c:v>2018</c:v>
                </c:pt>
                <c:pt idx="1">
                  <c:v>2019</c:v>
                </c:pt>
                <c:pt idx="2">
                  <c:v>2020</c:v>
                </c:pt>
                <c:pt idx="3">
                  <c:v>2021</c:v>
                </c:pt>
                <c:pt idx="4">
                  <c:v>2022</c:v>
                </c:pt>
              </c:numCache>
            </c:numRef>
          </c:cat>
          <c:val>
            <c:numRef>
              <c:f>'LOANapprove18-22'!$D$67:$H$67</c:f>
              <c:numCache>
                <c:formatCode>_(* #,##0_);_(* \(#,##0\);_(* "-"??_);_(@_)</c:formatCode>
                <c:ptCount val="5"/>
                <c:pt idx="0" formatCode="General">
                  <c:v>3</c:v>
                </c:pt>
                <c:pt idx="1">
                  <c:v>0</c:v>
                </c:pt>
                <c:pt idx="2">
                  <c:v>8</c:v>
                </c:pt>
                <c:pt idx="3">
                  <c:v>6</c:v>
                </c:pt>
                <c:pt idx="4">
                  <c:v>5</c:v>
                </c:pt>
              </c:numCache>
            </c:numRef>
          </c:val>
          <c:extLst xmlns:c16r2="http://schemas.microsoft.com/office/drawing/2015/06/chart">
            <c:ext xmlns:c16="http://schemas.microsoft.com/office/drawing/2014/chart" uri="{C3380CC4-5D6E-409C-BE32-E72D297353CC}">
              <c16:uniqueId val="{00000001-57EB-46CC-81BB-BA1DBDA870A4}"/>
            </c:ext>
          </c:extLst>
        </c:ser>
        <c:ser>
          <c:idx val="2"/>
          <c:order val="2"/>
          <c:tx>
            <c:strRef>
              <c:f>'LOANapprove18-22'!$C$68</c:f>
              <c:strCache>
                <c:ptCount val="1"/>
                <c:pt idx="0">
                  <c:v>Crop Development</c:v>
                </c:pt>
              </c:strCache>
            </c:strRef>
          </c:tx>
          <c:cat>
            <c:numRef>
              <c:f>'LOANapprove18-22'!$D$65:$H$65</c:f>
              <c:numCache>
                <c:formatCode>General</c:formatCode>
                <c:ptCount val="5"/>
                <c:pt idx="0">
                  <c:v>2018</c:v>
                </c:pt>
                <c:pt idx="1">
                  <c:v>2019</c:v>
                </c:pt>
                <c:pt idx="2">
                  <c:v>2020</c:v>
                </c:pt>
                <c:pt idx="3">
                  <c:v>2021</c:v>
                </c:pt>
                <c:pt idx="4">
                  <c:v>2022</c:v>
                </c:pt>
              </c:numCache>
            </c:numRef>
          </c:cat>
          <c:val>
            <c:numRef>
              <c:f>'LOANapprove18-22'!$D$68:$H$68</c:f>
              <c:numCache>
                <c:formatCode>_(* #,##0_);_(* \(#,##0\);_(* "-"??_);_(@_)</c:formatCode>
                <c:ptCount val="5"/>
                <c:pt idx="0" formatCode="General">
                  <c:v>8</c:v>
                </c:pt>
                <c:pt idx="1">
                  <c:v>4</c:v>
                </c:pt>
                <c:pt idx="2">
                  <c:v>16</c:v>
                </c:pt>
                <c:pt idx="3">
                  <c:v>12</c:v>
                </c:pt>
                <c:pt idx="4">
                  <c:v>6</c:v>
                </c:pt>
              </c:numCache>
            </c:numRef>
          </c:val>
          <c:extLst xmlns:c16r2="http://schemas.microsoft.com/office/drawing/2015/06/chart">
            <c:ext xmlns:c16="http://schemas.microsoft.com/office/drawing/2014/chart" uri="{C3380CC4-5D6E-409C-BE32-E72D297353CC}">
              <c16:uniqueId val="{00000002-57EB-46CC-81BB-BA1DBDA870A4}"/>
            </c:ext>
          </c:extLst>
        </c:ser>
        <c:ser>
          <c:idx val="3"/>
          <c:order val="3"/>
          <c:tx>
            <c:strRef>
              <c:f>'LOANapprove18-22'!$C$69</c:f>
              <c:strCache>
                <c:ptCount val="1"/>
                <c:pt idx="0">
                  <c:v>Industry</c:v>
                </c:pt>
              </c:strCache>
            </c:strRef>
          </c:tx>
          <c:cat>
            <c:numRef>
              <c:f>'LOANapprove18-22'!$D$65:$H$65</c:f>
              <c:numCache>
                <c:formatCode>General</c:formatCode>
                <c:ptCount val="5"/>
                <c:pt idx="0">
                  <c:v>2018</c:v>
                </c:pt>
                <c:pt idx="1">
                  <c:v>2019</c:v>
                </c:pt>
                <c:pt idx="2">
                  <c:v>2020</c:v>
                </c:pt>
                <c:pt idx="3">
                  <c:v>2021</c:v>
                </c:pt>
                <c:pt idx="4">
                  <c:v>2022</c:v>
                </c:pt>
              </c:numCache>
            </c:numRef>
          </c:cat>
          <c:val>
            <c:numRef>
              <c:f>'LOANapprove18-22'!$D$69:$H$69</c:f>
              <c:numCache>
                <c:formatCode>_(* #,##0_);_(* \(#,##0\);_(* "-"??_);_(@_)</c:formatCode>
                <c:ptCount val="5"/>
                <c:pt idx="0" formatCode="General">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57EB-46CC-81BB-BA1DBDA870A4}"/>
            </c:ext>
          </c:extLst>
        </c:ser>
        <c:ser>
          <c:idx val="4"/>
          <c:order val="4"/>
          <c:tx>
            <c:strRef>
              <c:f>'LOANapprove18-22'!$C$70</c:f>
              <c:strCache>
                <c:ptCount val="1"/>
                <c:pt idx="0">
                  <c:v>Land Purchase</c:v>
                </c:pt>
              </c:strCache>
            </c:strRef>
          </c:tx>
          <c:cat>
            <c:numRef>
              <c:f>'LOANapprove18-22'!$D$65:$H$65</c:f>
              <c:numCache>
                <c:formatCode>General</c:formatCode>
                <c:ptCount val="5"/>
                <c:pt idx="0">
                  <c:v>2018</c:v>
                </c:pt>
                <c:pt idx="1">
                  <c:v>2019</c:v>
                </c:pt>
                <c:pt idx="2">
                  <c:v>2020</c:v>
                </c:pt>
                <c:pt idx="3">
                  <c:v>2021</c:v>
                </c:pt>
                <c:pt idx="4">
                  <c:v>2022</c:v>
                </c:pt>
              </c:numCache>
            </c:numRef>
          </c:cat>
          <c:val>
            <c:numRef>
              <c:f>'LOANapprove18-22'!$D$70:$H$70</c:f>
              <c:numCache>
                <c:formatCode>_(* #,##0_);_(* \(#,##0\);_(* "-"??_);_(@_)</c:formatCode>
                <c:ptCount val="5"/>
                <c:pt idx="0" formatCode="General">
                  <c:v>0</c:v>
                </c:pt>
                <c:pt idx="1">
                  <c:v>2</c:v>
                </c:pt>
                <c:pt idx="2">
                  <c:v>2</c:v>
                </c:pt>
                <c:pt idx="3">
                  <c:v>0</c:v>
                </c:pt>
                <c:pt idx="4">
                  <c:v>3</c:v>
                </c:pt>
              </c:numCache>
            </c:numRef>
          </c:val>
          <c:extLst xmlns:c16r2="http://schemas.microsoft.com/office/drawing/2015/06/chart">
            <c:ext xmlns:c16="http://schemas.microsoft.com/office/drawing/2014/chart" uri="{C3380CC4-5D6E-409C-BE32-E72D297353CC}">
              <c16:uniqueId val="{00000004-57EB-46CC-81BB-BA1DBDA870A4}"/>
            </c:ext>
          </c:extLst>
        </c:ser>
        <c:ser>
          <c:idx val="5"/>
          <c:order val="5"/>
          <c:tx>
            <c:strRef>
              <c:f>'LOANapprove18-22'!$C$71</c:f>
              <c:strCache>
                <c:ptCount val="1"/>
                <c:pt idx="0">
                  <c:v>Other</c:v>
                </c:pt>
              </c:strCache>
            </c:strRef>
          </c:tx>
          <c:cat>
            <c:numRef>
              <c:f>'LOANapprove18-22'!$D$65:$H$65</c:f>
              <c:numCache>
                <c:formatCode>General</c:formatCode>
                <c:ptCount val="5"/>
                <c:pt idx="0">
                  <c:v>2018</c:v>
                </c:pt>
                <c:pt idx="1">
                  <c:v>2019</c:v>
                </c:pt>
                <c:pt idx="2">
                  <c:v>2020</c:v>
                </c:pt>
                <c:pt idx="3">
                  <c:v>2021</c:v>
                </c:pt>
                <c:pt idx="4">
                  <c:v>2022</c:v>
                </c:pt>
              </c:numCache>
            </c:numRef>
          </c:cat>
          <c:val>
            <c:numRef>
              <c:f>'LOANapprove18-22'!$D$71:$H$71</c:f>
              <c:numCache>
                <c:formatCode>_(* #,##0_);_(* \(#,##0\);_(* "-"??_);_(@_)</c:formatCode>
                <c:ptCount val="5"/>
                <c:pt idx="0" formatCode="General">
                  <c:v>11</c:v>
                </c:pt>
                <c:pt idx="1">
                  <c:v>7</c:v>
                </c:pt>
                <c:pt idx="2">
                  <c:v>26</c:v>
                </c:pt>
                <c:pt idx="3">
                  <c:v>22</c:v>
                </c:pt>
                <c:pt idx="4">
                  <c:v>1</c:v>
                </c:pt>
              </c:numCache>
            </c:numRef>
          </c:val>
          <c:extLst xmlns:c16r2="http://schemas.microsoft.com/office/drawing/2015/06/chart">
            <c:ext xmlns:c16="http://schemas.microsoft.com/office/drawing/2014/chart" uri="{C3380CC4-5D6E-409C-BE32-E72D297353CC}">
              <c16:uniqueId val="{00000005-57EB-46CC-81BB-BA1DBDA870A4}"/>
            </c:ext>
          </c:extLst>
        </c:ser>
        <c:dLbls/>
        <c:shape val="box"/>
        <c:axId val="164918784"/>
        <c:axId val="164920320"/>
        <c:axId val="0"/>
      </c:bar3DChart>
      <c:catAx>
        <c:axId val="164918784"/>
        <c:scaling>
          <c:orientation val="minMax"/>
        </c:scaling>
        <c:axPos val="b"/>
        <c:numFmt formatCode="General" sourceLinked="1"/>
        <c:tickLblPos val="nextTo"/>
        <c:txPr>
          <a:bodyPr/>
          <a:lstStyle/>
          <a:p>
            <a:pPr>
              <a:defRPr sz="1200" b="1">
                <a:latin typeface="Times New Roman" pitchFamily="18" charset="0"/>
                <a:cs typeface="Times New Roman" pitchFamily="18" charset="0"/>
              </a:defRPr>
            </a:pPr>
            <a:endParaRPr lang="en-US"/>
          </a:p>
        </c:txPr>
        <c:crossAx val="164920320"/>
        <c:crosses val="autoZero"/>
        <c:auto val="1"/>
        <c:lblAlgn val="ctr"/>
        <c:lblOffset val="100"/>
      </c:catAx>
      <c:valAx>
        <c:axId val="164920320"/>
        <c:scaling>
          <c:orientation val="minMax"/>
        </c:scaling>
        <c:axPos val="l"/>
        <c:majorGridlines/>
        <c:numFmt formatCode="General" sourceLinked="1"/>
        <c:tickLblPos val="nextTo"/>
        <c:txPr>
          <a:bodyPr/>
          <a:lstStyle/>
          <a:p>
            <a:pPr>
              <a:defRPr sz="1200" b="1">
                <a:latin typeface="Times New Roman" pitchFamily="18" charset="0"/>
                <a:cs typeface="Times New Roman" pitchFamily="18" charset="0"/>
              </a:defRPr>
            </a:pPr>
            <a:endParaRPr lang="en-US"/>
          </a:p>
        </c:txPr>
        <c:crossAx val="164918784"/>
        <c:crosses val="autoZero"/>
        <c:crossBetween val="between"/>
      </c:valAx>
    </c:plotArea>
    <c:legend>
      <c:legendPos val="r"/>
      <c:layout>
        <c:manualLayout>
          <c:xMode val="edge"/>
          <c:yMode val="edge"/>
          <c:x val="6.1472031905102802E-2"/>
          <c:y val="0.83086266862174651"/>
          <c:w val="0.869263898830828"/>
          <c:h val="0.10017927625684268"/>
        </c:manualLayout>
      </c:layout>
      <c:txPr>
        <a:bodyPr/>
        <a:lstStyle/>
        <a:p>
          <a:pPr>
            <a:defRPr sz="1050" b="1">
              <a:latin typeface="Times New Roman" pitchFamily="18" charset="0"/>
              <a:cs typeface="Times New Roman" pitchFamily="18" charset="0"/>
            </a:defRPr>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25" b="1" i="0" u="none" strike="noStrike" baseline="0">
                <a:solidFill>
                  <a:srgbClr val="000000"/>
                </a:solidFill>
                <a:latin typeface="Times New Roman"/>
                <a:ea typeface="Times New Roman"/>
                <a:cs typeface="Times New Roman"/>
              </a:defRPr>
            </a:pPr>
            <a:r>
              <a:rPr lang="en-US"/>
              <a:t>Food Exports &amp; Imports 2018- 2022</a:t>
            </a:r>
          </a:p>
        </c:rich>
      </c:tx>
      <c:layout>
        <c:manualLayout>
          <c:xMode val="edge"/>
          <c:yMode val="edge"/>
          <c:x val="0.24114130575375398"/>
          <c:y val="3.3826878510415222E-2"/>
        </c:manualLayout>
      </c:layout>
      <c:spPr>
        <a:noFill/>
        <a:ln w="25400">
          <a:noFill/>
        </a:ln>
      </c:spPr>
    </c:title>
    <c:view3D>
      <c:hPercent val="7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22655791818639776"/>
          <c:y val="0.1314124035794626"/>
          <c:w val="0.7012012502504299"/>
          <c:h val="0.69806927948860131"/>
        </c:manualLayout>
      </c:layout>
      <c:bar3DChart>
        <c:barDir val="col"/>
        <c:grouping val="clustered"/>
        <c:ser>
          <c:idx val="0"/>
          <c:order val="0"/>
          <c:tx>
            <c:strRef>
              <c:f>TRADEBAL22!$D$25</c:f>
              <c:strCache>
                <c:ptCount val="1"/>
                <c:pt idx="0">
                  <c:v>Exports</c:v>
                </c:pt>
              </c:strCache>
            </c:strRef>
          </c:tx>
          <c:cat>
            <c:strRef>
              <c:f>TRADEBAL22!$C$26:$C$30</c:f>
              <c:strCache>
                <c:ptCount val="5"/>
                <c:pt idx="0">
                  <c:v>2018</c:v>
                </c:pt>
                <c:pt idx="1">
                  <c:v>2019</c:v>
                </c:pt>
                <c:pt idx="2">
                  <c:v>2020</c:v>
                </c:pt>
                <c:pt idx="3">
                  <c:v>2021</c:v>
                </c:pt>
                <c:pt idx="4">
                  <c:v>2022</c:v>
                </c:pt>
              </c:strCache>
            </c:strRef>
          </c:cat>
          <c:val>
            <c:numRef>
              <c:f>TRADEBAL22!$D$26:$D$30</c:f>
              <c:numCache>
                <c:formatCode>#,##0_);\(#,##0\)</c:formatCode>
                <c:ptCount val="5"/>
                <c:pt idx="0" formatCode="_(* #,##0_);_(* \(#,##0\);_(* &quot;-&quot;??_);_(@_)">
                  <c:v>31210.080280000002</c:v>
                </c:pt>
                <c:pt idx="1">
                  <c:v>32704.211790000001</c:v>
                </c:pt>
                <c:pt idx="2" formatCode="_(* #,##0_);_(* \(#,##0\);_(* &quot;-&quot;??_);_(@_)">
                  <c:v>25134.033159999999</c:v>
                </c:pt>
                <c:pt idx="3">
                  <c:v>18767.16691</c:v>
                </c:pt>
                <c:pt idx="4">
                  <c:v>18236.317709999999</c:v>
                </c:pt>
              </c:numCache>
            </c:numRef>
          </c:val>
          <c:extLst xmlns:c16r2="http://schemas.microsoft.com/office/drawing/2015/06/chart">
            <c:ext xmlns:c16="http://schemas.microsoft.com/office/drawing/2014/chart" uri="{C3380CC4-5D6E-409C-BE32-E72D297353CC}">
              <c16:uniqueId val="{00000000-3603-4EEC-A999-C69DE85889E8}"/>
            </c:ext>
          </c:extLst>
        </c:ser>
        <c:ser>
          <c:idx val="1"/>
          <c:order val="1"/>
          <c:tx>
            <c:strRef>
              <c:f>TRADEBAL22!$E$25</c:f>
              <c:strCache>
                <c:ptCount val="1"/>
                <c:pt idx="0">
                  <c:v>Imports</c:v>
                </c:pt>
              </c:strCache>
            </c:strRef>
          </c:tx>
          <c:cat>
            <c:strRef>
              <c:f>TRADEBAL22!$C$26:$C$30</c:f>
              <c:strCache>
                <c:ptCount val="5"/>
                <c:pt idx="0">
                  <c:v>2018</c:v>
                </c:pt>
                <c:pt idx="1">
                  <c:v>2019</c:v>
                </c:pt>
                <c:pt idx="2">
                  <c:v>2020</c:v>
                </c:pt>
                <c:pt idx="3">
                  <c:v>2021</c:v>
                </c:pt>
                <c:pt idx="4">
                  <c:v>2022</c:v>
                </c:pt>
              </c:strCache>
            </c:strRef>
          </c:cat>
          <c:val>
            <c:numRef>
              <c:f>TRADEBAL22!$E$26:$E$30</c:f>
              <c:numCache>
                <c:formatCode>#,##0_);\(#,##0\)</c:formatCode>
                <c:ptCount val="5"/>
                <c:pt idx="0" formatCode="_(* #,##0_);_(* \(#,##0\);_(* &quot;-&quot;??_);_(@_)">
                  <c:v>367005.44122000004</c:v>
                </c:pt>
                <c:pt idx="1">
                  <c:v>373914.98700000008</c:v>
                </c:pt>
                <c:pt idx="2" formatCode="_(* #,##0_);_(* \(#,##0\);_(* &quot;-&quot;??_);_(@_)">
                  <c:v>330154.44270999997</c:v>
                </c:pt>
                <c:pt idx="3">
                  <c:v>371193.18077999994</c:v>
                </c:pt>
                <c:pt idx="4">
                  <c:v>485527.02162000001</c:v>
                </c:pt>
              </c:numCache>
            </c:numRef>
          </c:val>
          <c:extLst xmlns:c16r2="http://schemas.microsoft.com/office/drawing/2015/06/chart">
            <c:ext xmlns:c16="http://schemas.microsoft.com/office/drawing/2014/chart" uri="{C3380CC4-5D6E-409C-BE32-E72D297353CC}">
              <c16:uniqueId val="{00000001-3603-4EEC-A999-C69DE85889E8}"/>
            </c:ext>
          </c:extLst>
        </c:ser>
        <c:dLbls/>
        <c:shape val="box"/>
        <c:axId val="165102720"/>
        <c:axId val="165104256"/>
        <c:axId val="0"/>
      </c:bar3DChart>
      <c:catAx>
        <c:axId val="165102720"/>
        <c:scaling>
          <c:orientation val="minMax"/>
        </c:scaling>
        <c:axPos val="b"/>
        <c:numFmt formatCode="General" sourceLinked="1"/>
        <c:tickLblPos val="low"/>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65104256"/>
        <c:crosses val="autoZero"/>
        <c:auto val="1"/>
        <c:lblAlgn val="ctr"/>
        <c:lblOffset val="100"/>
        <c:tickLblSkip val="1"/>
        <c:tickMarkSkip val="1"/>
      </c:catAx>
      <c:valAx>
        <c:axId val="165104256"/>
        <c:scaling>
          <c:orientation val="minMax"/>
        </c:scaling>
        <c:axPos val="l"/>
        <c:majorGridlines>
          <c:spPr>
            <a:ln w="3175">
              <a:solidFill>
                <a:srgbClr val="000000"/>
              </a:solidFill>
              <a:prstDash val="solid"/>
            </a:ln>
          </c:spPr>
        </c:majorGridlines>
        <c:title>
          <c:tx>
            <c:rich>
              <a:bodyPr rot="0" vert="wordArtVert"/>
              <a:lstStyle/>
              <a:p>
                <a:pPr algn="ctr">
                  <a:defRPr sz="1400" b="1" i="0" u="none" strike="noStrike" baseline="0">
                    <a:solidFill>
                      <a:srgbClr val="000000"/>
                    </a:solidFill>
                    <a:latin typeface="Arial"/>
                    <a:ea typeface="Arial"/>
                    <a:cs typeface="Arial"/>
                  </a:defRPr>
                </a:pPr>
                <a:r>
                  <a:rPr lang="en-US" sz="1400"/>
                  <a:t>EC$'000</a:t>
                </a:r>
              </a:p>
            </c:rich>
          </c:tx>
          <c:layout>
            <c:manualLayout>
              <c:xMode val="edge"/>
              <c:yMode val="edge"/>
              <c:x val="3.5684318444031811E-2"/>
              <c:y val="0.18022582584390209"/>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65102720"/>
        <c:crosses val="autoZero"/>
        <c:crossBetween val="between"/>
      </c:valAx>
      <c:spPr>
        <a:noFill/>
        <a:ln w="25400">
          <a:noFill/>
        </a:ln>
      </c:spPr>
    </c:plotArea>
    <c:legend>
      <c:legendPos val="r"/>
      <c:layout>
        <c:manualLayout>
          <c:xMode val="edge"/>
          <c:yMode val="edge"/>
          <c:x val="0.32745129769279985"/>
          <c:y val="0.91004494667174263"/>
          <c:w val="0.3792207702269409"/>
          <c:h val="7.8615609369583561E-2"/>
        </c:manualLayout>
      </c:layout>
      <c:spPr>
        <a:solidFill>
          <a:srgbClr val="FFFFFF"/>
        </a:solidFill>
        <a:ln w="25400">
          <a:noFill/>
        </a:ln>
      </c:spPr>
      <c:txPr>
        <a:bodyPr/>
        <a:lstStyle/>
        <a:p>
          <a:pPr>
            <a:defRPr sz="1180" b="1"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THREE MAIN SECTORS' CONTRIBUTION TO G.D.P 
2018 - 2022</a:t>
            </a:r>
          </a:p>
        </c:rich>
      </c:tx>
      <c:layout>
        <c:manualLayout>
          <c:xMode val="edge"/>
          <c:yMode val="edge"/>
          <c:x val="0.19594418197725294"/>
          <c:y val="1.748431869745096E-2"/>
        </c:manualLayout>
      </c:layout>
      <c:spPr>
        <a:noFill/>
        <a:ln w="25400">
          <a:noFill/>
        </a:ln>
      </c:spPr>
    </c:title>
    <c:plotArea>
      <c:layout>
        <c:manualLayout>
          <c:layoutTarget val="inner"/>
          <c:xMode val="edge"/>
          <c:yMode val="edge"/>
          <c:x val="0.14933277588089106"/>
          <c:y val="0.15829334713442528"/>
          <c:w val="0.73610851740877581"/>
          <c:h val="0.66536221704681309"/>
        </c:manualLayout>
      </c:layout>
      <c:lineChart>
        <c:grouping val="standard"/>
        <c:ser>
          <c:idx val="0"/>
          <c:order val="0"/>
          <c:tx>
            <c:strRef>
              <c:f>'THREE MAIN CONTR 18-22graph'!$B$7</c:f>
              <c:strCache>
                <c:ptCount val="1"/>
                <c:pt idx="0">
                  <c:v>Agriculture</c:v>
                </c:pt>
              </c:strCache>
            </c:strRef>
          </c:tx>
          <c:cat>
            <c:strRef>
              <c:f>'THREE MAIN CONTR 18-22graph'!$C$6:$G$6</c:f>
              <c:strCache>
                <c:ptCount val="5"/>
                <c:pt idx="0">
                  <c:v>2018r</c:v>
                </c:pt>
                <c:pt idx="1">
                  <c:v>2019r</c:v>
                </c:pt>
                <c:pt idx="2">
                  <c:v>2020r</c:v>
                </c:pt>
                <c:pt idx="3">
                  <c:v>2021r</c:v>
                </c:pt>
                <c:pt idx="4">
                  <c:v>2022pre</c:v>
                </c:pt>
              </c:strCache>
            </c:strRef>
          </c:cat>
          <c:val>
            <c:numRef>
              <c:f>'THREE MAIN CONTR 18-22graph'!$C$7:$G$7</c:f>
              <c:numCache>
                <c:formatCode>General</c:formatCode>
                <c:ptCount val="5"/>
                <c:pt idx="0">
                  <c:v>1.6</c:v>
                </c:pt>
                <c:pt idx="1">
                  <c:v>1.7</c:v>
                </c:pt>
                <c:pt idx="2">
                  <c:v>2</c:v>
                </c:pt>
                <c:pt idx="3">
                  <c:v>1.7</c:v>
                </c:pt>
                <c:pt idx="4">
                  <c:v>1.6</c:v>
                </c:pt>
              </c:numCache>
            </c:numRef>
          </c:val>
          <c:extLst xmlns:c16r2="http://schemas.microsoft.com/office/drawing/2015/06/chart">
            <c:ext xmlns:c16="http://schemas.microsoft.com/office/drawing/2014/chart" uri="{C3380CC4-5D6E-409C-BE32-E72D297353CC}">
              <c16:uniqueId val="{00000000-B8B6-432B-A449-A4CDA26F061B}"/>
            </c:ext>
          </c:extLst>
        </c:ser>
        <c:ser>
          <c:idx val="1"/>
          <c:order val="1"/>
          <c:tx>
            <c:strRef>
              <c:f>'THREE MAIN CONTR 18-22graph'!$B$8</c:f>
              <c:strCache>
                <c:ptCount val="1"/>
                <c:pt idx="0">
                  <c:v>Manufacturing</c:v>
                </c:pt>
              </c:strCache>
            </c:strRef>
          </c:tx>
          <c:cat>
            <c:strRef>
              <c:f>'THREE MAIN CONTR 18-22graph'!$C$6:$G$6</c:f>
              <c:strCache>
                <c:ptCount val="5"/>
                <c:pt idx="0">
                  <c:v>2018r</c:v>
                </c:pt>
                <c:pt idx="1">
                  <c:v>2019r</c:v>
                </c:pt>
                <c:pt idx="2">
                  <c:v>2020r</c:v>
                </c:pt>
                <c:pt idx="3">
                  <c:v>2021r</c:v>
                </c:pt>
                <c:pt idx="4">
                  <c:v>2022pre</c:v>
                </c:pt>
              </c:strCache>
            </c:strRef>
          </c:cat>
          <c:val>
            <c:numRef>
              <c:f>'THREE MAIN CONTR 18-22graph'!$C$8:$G$8</c:f>
              <c:numCache>
                <c:formatCode>General</c:formatCode>
                <c:ptCount val="5"/>
                <c:pt idx="0">
                  <c:v>2.9</c:v>
                </c:pt>
                <c:pt idx="1">
                  <c:v>2.9</c:v>
                </c:pt>
                <c:pt idx="2">
                  <c:v>3.9</c:v>
                </c:pt>
                <c:pt idx="3">
                  <c:v>3.6</c:v>
                </c:pt>
                <c:pt idx="4">
                  <c:v>3.4</c:v>
                </c:pt>
              </c:numCache>
            </c:numRef>
          </c:val>
          <c:extLst xmlns:c16r2="http://schemas.microsoft.com/office/drawing/2015/06/chart">
            <c:ext xmlns:c16="http://schemas.microsoft.com/office/drawing/2014/chart" uri="{C3380CC4-5D6E-409C-BE32-E72D297353CC}">
              <c16:uniqueId val="{00000001-B8B6-432B-A449-A4CDA26F061B}"/>
            </c:ext>
          </c:extLst>
        </c:ser>
        <c:ser>
          <c:idx val="2"/>
          <c:order val="2"/>
          <c:tx>
            <c:strRef>
              <c:f>'THREE MAIN CONTR 18-22graph'!$B$9</c:f>
              <c:strCache>
                <c:ptCount val="1"/>
                <c:pt idx="0">
                  <c:v>Hotels &amp; Restaurants</c:v>
                </c:pt>
              </c:strCache>
            </c:strRef>
          </c:tx>
          <c:cat>
            <c:strRef>
              <c:f>'THREE MAIN CONTR 18-22graph'!$C$6:$G$6</c:f>
              <c:strCache>
                <c:ptCount val="5"/>
                <c:pt idx="0">
                  <c:v>2018r</c:v>
                </c:pt>
                <c:pt idx="1">
                  <c:v>2019r</c:v>
                </c:pt>
                <c:pt idx="2">
                  <c:v>2020r</c:v>
                </c:pt>
                <c:pt idx="3">
                  <c:v>2021r</c:v>
                </c:pt>
                <c:pt idx="4">
                  <c:v>2022pre</c:v>
                </c:pt>
              </c:strCache>
            </c:strRef>
          </c:cat>
          <c:val>
            <c:numRef>
              <c:f>'THREE MAIN CONTR 18-22graph'!$C$9:$G$9</c:f>
              <c:numCache>
                <c:formatCode>General</c:formatCode>
                <c:ptCount val="5"/>
                <c:pt idx="0">
                  <c:v>20.7</c:v>
                </c:pt>
                <c:pt idx="1">
                  <c:v>20.9</c:v>
                </c:pt>
                <c:pt idx="2">
                  <c:v>9.1999999999999993</c:v>
                </c:pt>
                <c:pt idx="3">
                  <c:v>13.6</c:v>
                </c:pt>
                <c:pt idx="4">
                  <c:v>18.2</c:v>
                </c:pt>
              </c:numCache>
            </c:numRef>
          </c:val>
          <c:extLst xmlns:c16r2="http://schemas.microsoft.com/office/drawing/2015/06/chart">
            <c:ext xmlns:c16="http://schemas.microsoft.com/office/drawing/2014/chart" uri="{C3380CC4-5D6E-409C-BE32-E72D297353CC}">
              <c16:uniqueId val="{00000002-B8B6-432B-A449-A4CDA26F061B}"/>
            </c:ext>
          </c:extLst>
        </c:ser>
        <c:dLbls/>
        <c:marker val="1"/>
        <c:axId val="165201792"/>
        <c:axId val="165203328"/>
      </c:lineChart>
      <c:catAx>
        <c:axId val="165201792"/>
        <c:scaling>
          <c:orientation val="minMax"/>
        </c:scaling>
        <c:axPos val="b"/>
        <c:numFmt formatCode="General" sourceLinked="1"/>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165203328"/>
        <c:crosses val="autoZero"/>
        <c:auto val="1"/>
        <c:lblAlgn val="ctr"/>
        <c:lblOffset val="100"/>
        <c:tickLblSkip val="1"/>
        <c:tickMarkSkip val="1"/>
      </c:catAx>
      <c:valAx>
        <c:axId val="165203328"/>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Percentage Contribution to Total GDP</a:t>
                </a:r>
              </a:p>
            </c:rich>
          </c:tx>
          <c:layout>
            <c:manualLayout>
              <c:xMode val="edge"/>
              <c:yMode val="edge"/>
              <c:x val="4.0067451745522988E-2"/>
              <c:y val="0.16142323758825924"/>
            </c:manualLayout>
          </c:layout>
          <c:spPr>
            <a:noFill/>
            <a:ln w="25400">
              <a:noFill/>
            </a:ln>
          </c:spPr>
        </c:title>
        <c:numFmt formatCode="#,##0" sourceLinked="0"/>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65201792"/>
        <c:crosses val="autoZero"/>
        <c:crossBetween val="between"/>
      </c:valAx>
      <c:spPr>
        <a:solidFill>
          <a:schemeClr val="accent3">
            <a:lumMod val="60000"/>
            <a:lumOff val="40000"/>
          </a:schemeClr>
        </a:solidFill>
        <a:ln w="3175">
          <a:solidFill>
            <a:srgbClr val="000000"/>
          </a:solidFill>
          <a:prstDash val="solid"/>
        </a:ln>
      </c:spPr>
    </c:plotArea>
    <c:legend>
      <c:legendPos val="b"/>
      <c:layout>
        <c:manualLayout>
          <c:xMode val="edge"/>
          <c:yMode val="edge"/>
          <c:x val="0.10155138300020189"/>
          <c:y val="0.91889829892170283"/>
          <c:w val="0.8600054223991237"/>
          <c:h val="4.6951083255651012E-2"/>
        </c:manualLayout>
      </c:layout>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TOTAL PURCHASES OF SELECTED FRESH AGRICULTURAL COMMODITIES BY SELECTED MARKETING OUTLETS</a:t>
            </a:r>
          </a:p>
        </c:rich>
      </c:tx>
      <c:layout>
        <c:manualLayout>
          <c:xMode val="edge"/>
          <c:yMode val="edge"/>
          <c:x val="0.16272711721090732"/>
          <c:y val="2.1203102421186136E-2"/>
        </c:manualLayout>
      </c:layout>
    </c:title>
    <c:view3D>
      <c:hPercent val="60"/>
      <c:depthPercent val="50"/>
      <c:rAngAx val="1"/>
    </c:view3D>
    <c:plotArea>
      <c:layout>
        <c:manualLayout>
          <c:layoutTarget val="inner"/>
          <c:xMode val="edge"/>
          <c:yMode val="edge"/>
          <c:x val="0.16848045156410141"/>
          <c:y val="0.20590578599278861"/>
          <c:w val="0.71289065388565565"/>
          <c:h val="0.57653301821148761"/>
        </c:manualLayout>
      </c:layout>
      <c:bar3DChart>
        <c:barDir val="col"/>
        <c:grouping val="clustered"/>
        <c:ser>
          <c:idx val="0"/>
          <c:order val="0"/>
          <c:tx>
            <c:strRef>
              <c:f>'SUP Q 18-22 &amp; GRAPH'!$I$11</c:f>
              <c:strCache>
                <c:ptCount val="1"/>
                <c:pt idx="0">
                  <c:v>Fruit &amp; Tree Crops</c:v>
                </c:pt>
              </c:strCache>
            </c:strRef>
          </c:tx>
          <c:cat>
            <c:numRef>
              <c:f>'SUP Q 18-22 &amp; GRAPH'!$J$10:$N$10</c:f>
              <c:numCache>
                <c:formatCode>General</c:formatCode>
                <c:ptCount val="5"/>
                <c:pt idx="0">
                  <c:v>2018</c:v>
                </c:pt>
                <c:pt idx="1">
                  <c:v>2019</c:v>
                </c:pt>
                <c:pt idx="2">
                  <c:v>2020</c:v>
                </c:pt>
                <c:pt idx="3">
                  <c:v>2021</c:v>
                </c:pt>
                <c:pt idx="4">
                  <c:v>2022</c:v>
                </c:pt>
              </c:numCache>
            </c:numRef>
          </c:cat>
          <c:val>
            <c:numRef>
              <c:f>'SUP Q 18-22 &amp; GRAPH'!$J$11:$N$11</c:f>
              <c:numCache>
                <c:formatCode>0</c:formatCode>
                <c:ptCount val="5"/>
                <c:pt idx="0">
                  <c:v>604.40456000000006</c:v>
                </c:pt>
                <c:pt idx="1">
                  <c:v>726.30820000000017</c:v>
                </c:pt>
                <c:pt idx="2">
                  <c:v>735.16747999999995</c:v>
                </c:pt>
                <c:pt idx="3">
                  <c:v>653.14052000000004</c:v>
                </c:pt>
                <c:pt idx="4">
                  <c:v>658.22579636363639</c:v>
                </c:pt>
              </c:numCache>
            </c:numRef>
          </c:val>
          <c:extLst xmlns:c16r2="http://schemas.microsoft.com/office/drawing/2015/06/chart">
            <c:ext xmlns:c16="http://schemas.microsoft.com/office/drawing/2014/chart" uri="{C3380CC4-5D6E-409C-BE32-E72D297353CC}">
              <c16:uniqueId val="{00000000-C87A-488A-87A4-19271985CB59}"/>
            </c:ext>
          </c:extLst>
        </c:ser>
        <c:ser>
          <c:idx val="1"/>
          <c:order val="1"/>
          <c:tx>
            <c:strRef>
              <c:f>'SUP Q 18-22 &amp; GRAPH'!$I$12</c:f>
              <c:strCache>
                <c:ptCount val="1"/>
                <c:pt idx="0">
                  <c:v>Vegetables</c:v>
                </c:pt>
              </c:strCache>
            </c:strRef>
          </c:tx>
          <c:cat>
            <c:numRef>
              <c:f>'SUP Q 18-22 &amp; GRAPH'!$J$10:$N$10</c:f>
              <c:numCache>
                <c:formatCode>General</c:formatCode>
                <c:ptCount val="5"/>
                <c:pt idx="0">
                  <c:v>2018</c:v>
                </c:pt>
                <c:pt idx="1">
                  <c:v>2019</c:v>
                </c:pt>
                <c:pt idx="2">
                  <c:v>2020</c:v>
                </c:pt>
                <c:pt idx="3">
                  <c:v>2021</c:v>
                </c:pt>
                <c:pt idx="4">
                  <c:v>2022</c:v>
                </c:pt>
              </c:numCache>
            </c:numRef>
          </c:cat>
          <c:val>
            <c:numRef>
              <c:f>'SUP Q 18-22 &amp; GRAPH'!$J$12:$N$12</c:f>
              <c:numCache>
                <c:formatCode>0</c:formatCode>
                <c:ptCount val="5"/>
                <c:pt idx="0">
                  <c:v>1061.6610000000001</c:v>
                </c:pt>
                <c:pt idx="1">
                  <c:v>1066.9427599999997</c:v>
                </c:pt>
                <c:pt idx="2">
                  <c:v>1001.47628</c:v>
                </c:pt>
                <c:pt idx="3">
                  <c:v>964.88554000000011</c:v>
                </c:pt>
                <c:pt idx="4">
                  <c:v>972.98254636363629</c:v>
                </c:pt>
              </c:numCache>
            </c:numRef>
          </c:val>
          <c:extLst xmlns:c16r2="http://schemas.microsoft.com/office/drawing/2015/06/chart">
            <c:ext xmlns:c16="http://schemas.microsoft.com/office/drawing/2014/chart" uri="{C3380CC4-5D6E-409C-BE32-E72D297353CC}">
              <c16:uniqueId val="{00000001-C87A-488A-87A4-19271985CB59}"/>
            </c:ext>
          </c:extLst>
        </c:ser>
        <c:ser>
          <c:idx val="2"/>
          <c:order val="2"/>
          <c:tx>
            <c:strRef>
              <c:f>'SUP Q 18-22 &amp; GRAPH'!$I$13</c:f>
              <c:strCache>
                <c:ptCount val="1"/>
                <c:pt idx="0">
                  <c:v>Musa Species</c:v>
                </c:pt>
              </c:strCache>
            </c:strRef>
          </c:tx>
          <c:cat>
            <c:numRef>
              <c:f>'SUP Q 18-22 &amp; GRAPH'!$J$10:$N$10</c:f>
              <c:numCache>
                <c:formatCode>General</c:formatCode>
                <c:ptCount val="5"/>
                <c:pt idx="0">
                  <c:v>2018</c:v>
                </c:pt>
                <c:pt idx="1">
                  <c:v>2019</c:v>
                </c:pt>
                <c:pt idx="2">
                  <c:v>2020</c:v>
                </c:pt>
                <c:pt idx="3">
                  <c:v>2021</c:v>
                </c:pt>
                <c:pt idx="4">
                  <c:v>2022</c:v>
                </c:pt>
              </c:numCache>
            </c:numRef>
          </c:cat>
          <c:val>
            <c:numRef>
              <c:f>'SUP Q 18-22 &amp; GRAPH'!$J$13:$N$13</c:f>
              <c:numCache>
                <c:formatCode>0</c:formatCode>
                <c:ptCount val="5"/>
                <c:pt idx="0">
                  <c:v>1740.6329099999998</c:v>
                </c:pt>
                <c:pt idx="1">
                  <c:v>1948.2958800000001</c:v>
                </c:pt>
                <c:pt idx="2">
                  <c:v>1901.7450999999996</c:v>
                </c:pt>
                <c:pt idx="3">
                  <c:v>1653.51297</c:v>
                </c:pt>
                <c:pt idx="4">
                  <c:v>1808.9675763636362</c:v>
                </c:pt>
              </c:numCache>
            </c:numRef>
          </c:val>
          <c:extLst xmlns:c16r2="http://schemas.microsoft.com/office/drawing/2015/06/chart">
            <c:ext xmlns:c16="http://schemas.microsoft.com/office/drawing/2014/chart" uri="{C3380CC4-5D6E-409C-BE32-E72D297353CC}">
              <c16:uniqueId val="{00000002-C87A-488A-87A4-19271985CB59}"/>
            </c:ext>
          </c:extLst>
        </c:ser>
        <c:ser>
          <c:idx val="3"/>
          <c:order val="3"/>
          <c:tx>
            <c:strRef>
              <c:f>'SUP Q 18-22 &amp; GRAPH'!$I$14</c:f>
              <c:strCache>
                <c:ptCount val="1"/>
                <c:pt idx="0">
                  <c:v>Root Crops</c:v>
                </c:pt>
              </c:strCache>
            </c:strRef>
          </c:tx>
          <c:cat>
            <c:numRef>
              <c:f>'SUP Q 18-22 &amp; GRAPH'!$J$10:$N$10</c:f>
              <c:numCache>
                <c:formatCode>General</c:formatCode>
                <c:ptCount val="5"/>
                <c:pt idx="0">
                  <c:v>2018</c:v>
                </c:pt>
                <c:pt idx="1">
                  <c:v>2019</c:v>
                </c:pt>
                <c:pt idx="2">
                  <c:v>2020</c:v>
                </c:pt>
                <c:pt idx="3">
                  <c:v>2021</c:v>
                </c:pt>
                <c:pt idx="4">
                  <c:v>2022</c:v>
                </c:pt>
              </c:numCache>
            </c:numRef>
          </c:cat>
          <c:val>
            <c:numRef>
              <c:f>'SUP Q 18-22 &amp; GRAPH'!$J$14:$N$14</c:f>
              <c:numCache>
                <c:formatCode>0</c:formatCode>
                <c:ptCount val="5"/>
                <c:pt idx="0">
                  <c:v>384.16501999999997</c:v>
                </c:pt>
                <c:pt idx="1">
                  <c:v>307.55966999999998</c:v>
                </c:pt>
                <c:pt idx="2">
                  <c:v>284.51937999999996</c:v>
                </c:pt>
                <c:pt idx="3">
                  <c:v>349.86860999999993</c:v>
                </c:pt>
                <c:pt idx="4">
                  <c:v>334.86522727272722</c:v>
                </c:pt>
              </c:numCache>
            </c:numRef>
          </c:val>
          <c:extLst xmlns:c16r2="http://schemas.microsoft.com/office/drawing/2015/06/chart">
            <c:ext xmlns:c16="http://schemas.microsoft.com/office/drawing/2014/chart" uri="{C3380CC4-5D6E-409C-BE32-E72D297353CC}">
              <c16:uniqueId val="{00000003-C87A-488A-87A4-19271985CB59}"/>
            </c:ext>
          </c:extLst>
        </c:ser>
        <c:ser>
          <c:idx val="4"/>
          <c:order val="4"/>
          <c:tx>
            <c:strRef>
              <c:f>'SUP Q 18-22 &amp; GRAPH'!$I$15</c:f>
              <c:strCache>
                <c:ptCount val="1"/>
                <c:pt idx="0">
                  <c:v>Condiments</c:v>
                </c:pt>
              </c:strCache>
            </c:strRef>
          </c:tx>
          <c:cat>
            <c:numRef>
              <c:f>'SUP Q 18-22 &amp; GRAPH'!$J$10:$N$10</c:f>
              <c:numCache>
                <c:formatCode>General</c:formatCode>
                <c:ptCount val="5"/>
                <c:pt idx="0">
                  <c:v>2018</c:v>
                </c:pt>
                <c:pt idx="1">
                  <c:v>2019</c:v>
                </c:pt>
                <c:pt idx="2">
                  <c:v>2020</c:v>
                </c:pt>
                <c:pt idx="3">
                  <c:v>2021</c:v>
                </c:pt>
                <c:pt idx="4">
                  <c:v>2022</c:v>
                </c:pt>
              </c:numCache>
            </c:numRef>
          </c:cat>
          <c:val>
            <c:numRef>
              <c:f>'SUP Q 18-22 &amp; GRAPH'!$J$15:$N$15</c:f>
              <c:numCache>
                <c:formatCode>0</c:formatCode>
                <c:ptCount val="5"/>
                <c:pt idx="0">
                  <c:v>81.020269999999996</c:v>
                </c:pt>
                <c:pt idx="1">
                  <c:v>75.923810000000003</c:v>
                </c:pt>
                <c:pt idx="2">
                  <c:v>71.531929999999988</c:v>
                </c:pt>
                <c:pt idx="3">
                  <c:v>76.23615999999997</c:v>
                </c:pt>
                <c:pt idx="4">
                  <c:v>80.337388484818206</c:v>
                </c:pt>
              </c:numCache>
            </c:numRef>
          </c:val>
          <c:extLst xmlns:c16r2="http://schemas.microsoft.com/office/drawing/2015/06/chart">
            <c:ext xmlns:c16="http://schemas.microsoft.com/office/drawing/2014/chart" uri="{C3380CC4-5D6E-409C-BE32-E72D297353CC}">
              <c16:uniqueId val="{00000004-C87A-488A-87A4-19271985CB59}"/>
            </c:ext>
          </c:extLst>
        </c:ser>
        <c:dLbls/>
        <c:shape val="box"/>
        <c:axId val="165921920"/>
        <c:axId val="165923840"/>
        <c:axId val="0"/>
      </c:bar3DChart>
      <c:catAx>
        <c:axId val="165921920"/>
        <c:scaling>
          <c:orientation val="minMax"/>
        </c:scaling>
        <c:axPos val="b"/>
        <c:title>
          <c:tx>
            <c:rich>
              <a:bodyPr/>
              <a:lstStyle/>
              <a:p>
                <a:pPr>
                  <a:defRPr/>
                </a:pPr>
                <a:r>
                  <a:rPr lang="en-US"/>
                  <a:t>YEAR</a:t>
                </a:r>
              </a:p>
            </c:rich>
          </c:tx>
          <c:layout/>
        </c:title>
        <c:numFmt formatCode="General" sourceLinked="1"/>
        <c:tickLblPos val="low"/>
        <c:txPr>
          <a:bodyPr rot="0" vert="horz"/>
          <a:lstStyle/>
          <a:p>
            <a:pPr>
              <a:defRPr/>
            </a:pPr>
            <a:endParaRPr lang="en-US"/>
          </a:p>
        </c:txPr>
        <c:crossAx val="165923840"/>
        <c:crosses val="autoZero"/>
        <c:auto val="1"/>
        <c:lblAlgn val="ctr"/>
        <c:lblOffset val="100"/>
        <c:tickLblSkip val="1"/>
        <c:tickMarkSkip val="1"/>
      </c:catAx>
      <c:valAx>
        <c:axId val="165923840"/>
        <c:scaling>
          <c:orientation val="minMax"/>
        </c:scaling>
        <c:axPos val="l"/>
        <c:majorGridlines/>
        <c:title>
          <c:tx>
            <c:rich>
              <a:bodyPr rot="0" vert="wordArtVert"/>
              <a:lstStyle/>
              <a:p>
                <a:pPr>
                  <a:defRPr/>
                </a:pPr>
                <a:r>
                  <a:rPr lang="en-US"/>
                  <a:t>Tonnes</a:t>
                </a:r>
              </a:p>
            </c:rich>
          </c:tx>
          <c:layout>
            <c:manualLayout>
              <c:xMode val="edge"/>
              <c:yMode val="edge"/>
              <c:x val="5.1875891204207214E-2"/>
              <c:y val="0.34993431791175367"/>
            </c:manualLayout>
          </c:layout>
        </c:title>
        <c:numFmt formatCode="0" sourceLinked="1"/>
        <c:tickLblPos val="nextTo"/>
        <c:txPr>
          <a:bodyPr rot="0" vert="horz"/>
          <a:lstStyle/>
          <a:p>
            <a:pPr>
              <a:defRPr/>
            </a:pPr>
            <a:endParaRPr lang="en-US"/>
          </a:p>
        </c:txPr>
        <c:crossAx val="165921920"/>
        <c:crosses val="autoZero"/>
        <c:crossBetween val="between"/>
        <c:minorUnit val="40"/>
      </c:valAx>
      <c:spPr>
        <a:ln w="25400">
          <a:noFill/>
        </a:ln>
      </c:spPr>
    </c:plotArea>
    <c:legend>
      <c:legendPos val="b"/>
      <c:layout>
        <c:manualLayout>
          <c:xMode val="edge"/>
          <c:yMode val="edge"/>
          <c:x val="2.8810979633132443E-2"/>
          <c:y val="0.904951251880032"/>
          <c:w val="0.93579749458691963"/>
          <c:h val="7.7662213571618205E-2"/>
        </c:manualLayout>
      </c:layout>
    </c:legend>
    <c:plotVisOnly val="1"/>
    <c:dispBlanksAs val="gap"/>
  </c:chart>
  <c:printSettings>
    <c:headerFooter alignWithMargins="0"/>
    <c:pageMargins b="1" l="0.75000000000000078" r="0.75000000000000078" t="1" header="0.5" footer="0.5"/>
    <c:pageSetup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Purchases of Selected Vegetables 
by Leading Marketing Outlets</a:t>
            </a:r>
          </a:p>
        </c:rich>
      </c:tx>
      <c:layout>
        <c:manualLayout>
          <c:xMode val="edge"/>
          <c:yMode val="edge"/>
          <c:x val="0.19780616708625706"/>
          <c:y val="3.0076446099764542E-3"/>
        </c:manualLayout>
      </c:layout>
    </c:title>
    <c:view3D>
      <c:hPercent val="50"/>
      <c:depthPercent val="50"/>
      <c:rAngAx val="1"/>
    </c:view3D>
    <c:plotArea>
      <c:layout>
        <c:manualLayout>
          <c:layoutTarget val="inner"/>
          <c:xMode val="edge"/>
          <c:yMode val="edge"/>
          <c:x val="0.18759662841105001"/>
          <c:y val="0.18831029154774687"/>
          <c:w val="0.69963727670956233"/>
          <c:h val="0.57990746919346969"/>
        </c:manualLayout>
      </c:layout>
      <c:bar3DChart>
        <c:barDir val="col"/>
        <c:grouping val="clustered"/>
        <c:ser>
          <c:idx val="0"/>
          <c:order val="0"/>
          <c:tx>
            <c:strRef>
              <c:f>'SUP Q 18-22 &amp; GRAPH'!$I$37</c:f>
              <c:strCache>
                <c:ptCount val="1"/>
                <c:pt idx="0">
                  <c:v>Cabbage</c:v>
                </c:pt>
              </c:strCache>
            </c:strRef>
          </c:tx>
          <c:cat>
            <c:numRef>
              <c:f>'SUP Q 18-22 &amp; GRAPH'!$J$35:$N$35</c:f>
              <c:numCache>
                <c:formatCode>General</c:formatCode>
                <c:ptCount val="5"/>
                <c:pt idx="0">
                  <c:v>2018</c:v>
                </c:pt>
                <c:pt idx="1">
                  <c:v>2019</c:v>
                </c:pt>
                <c:pt idx="2">
                  <c:v>2020</c:v>
                </c:pt>
                <c:pt idx="3">
                  <c:v>2021</c:v>
                </c:pt>
                <c:pt idx="4">
                  <c:v>2022</c:v>
                </c:pt>
              </c:numCache>
            </c:numRef>
          </c:cat>
          <c:val>
            <c:numRef>
              <c:f>'SUP Q 18-22 &amp; GRAPH'!$J$37:$N$37</c:f>
              <c:numCache>
                <c:formatCode>0</c:formatCode>
                <c:ptCount val="5"/>
                <c:pt idx="0">
                  <c:v>110.74147000000001</c:v>
                </c:pt>
                <c:pt idx="1">
                  <c:v>90.570130000000006</c:v>
                </c:pt>
                <c:pt idx="2">
                  <c:v>62.066580000000009</c:v>
                </c:pt>
                <c:pt idx="3">
                  <c:v>74.90061</c:v>
                </c:pt>
                <c:pt idx="4">
                  <c:v>60.820349999999991</c:v>
                </c:pt>
              </c:numCache>
            </c:numRef>
          </c:val>
          <c:extLst xmlns:c16r2="http://schemas.microsoft.com/office/drawing/2015/06/chart">
            <c:ext xmlns:c16="http://schemas.microsoft.com/office/drawing/2014/chart" uri="{C3380CC4-5D6E-409C-BE32-E72D297353CC}">
              <c16:uniqueId val="{00000000-DB06-4B07-9E5C-23AEA9C8ADD7}"/>
            </c:ext>
          </c:extLst>
        </c:ser>
        <c:ser>
          <c:idx val="1"/>
          <c:order val="1"/>
          <c:tx>
            <c:strRef>
              <c:f>'SUP Q 18-22 &amp; GRAPH'!$I$38</c:f>
              <c:strCache>
                <c:ptCount val="1"/>
                <c:pt idx="0">
                  <c:v>Carrot</c:v>
                </c:pt>
              </c:strCache>
            </c:strRef>
          </c:tx>
          <c:cat>
            <c:numRef>
              <c:f>'SUP Q 18-22 &amp; GRAPH'!$J$35:$N$35</c:f>
              <c:numCache>
                <c:formatCode>General</c:formatCode>
                <c:ptCount val="5"/>
                <c:pt idx="0">
                  <c:v>2018</c:v>
                </c:pt>
                <c:pt idx="1">
                  <c:v>2019</c:v>
                </c:pt>
                <c:pt idx="2">
                  <c:v>2020</c:v>
                </c:pt>
                <c:pt idx="3">
                  <c:v>2021</c:v>
                </c:pt>
                <c:pt idx="4">
                  <c:v>2022</c:v>
                </c:pt>
              </c:numCache>
            </c:numRef>
          </c:cat>
          <c:val>
            <c:numRef>
              <c:f>'SUP Q 18-22 &amp; GRAPH'!$J$38:$N$38</c:f>
              <c:numCache>
                <c:formatCode>0</c:formatCode>
                <c:ptCount val="5"/>
                <c:pt idx="0">
                  <c:v>4.87324</c:v>
                </c:pt>
                <c:pt idx="1">
                  <c:v>3.3146500000000008</c:v>
                </c:pt>
                <c:pt idx="2">
                  <c:v>4.5096000000000007</c:v>
                </c:pt>
                <c:pt idx="3">
                  <c:v>4.9651000000000005</c:v>
                </c:pt>
                <c:pt idx="4">
                  <c:v>3.2394600000000007</c:v>
                </c:pt>
              </c:numCache>
            </c:numRef>
          </c:val>
          <c:extLst xmlns:c16r2="http://schemas.microsoft.com/office/drawing/2015/06/chart">
            <c:ext xmlns:c16="http://schemas.microsoft.com/office/drawing/2014/chart" uri="{C3380CC4-5D6E-409C-BE32-E72D297353CC}">
              <c16:uniqueId val="{00000001-DB06-4B07-9E5C-23AEA9C8ADD7}"/>
            </c:ext>
          </c:extLst>
        </c:ser>
        <c:ser>
          <c:idx val="2"/>
          <c:order val="2"/>
          <c:tx>
            <c:strRef>
              <c:f>'SUP Q 18-22 &amp; GRAPH'!$I$39</c:f>
              <c:strCache>
                <c:ptCount val="1"/>
                <c:pt idx="0">
                  <c:v>Cucumber</c:v>
                </c:pt>
              </c:strCache>
            </c:strRef>
          </c:tx>
          <c:cat>
            <c:numRef>
              <c:f>'SUP Q 18-22 &amp; GRAPH'!$J$35:$N$35</c:f>
              <c:numCache>
                <c:formatCode>General</c:formatCode>
                <c:ptCount val="5"/>
                <c:pt idx="0">
                  <c:v>2018</c:v>
                </c:pt>
                <c:pt idx="1">
                  <c:v>2019</c:v>
                </c:pt>
                <c:pt idx="2">
                  <c:v>2020</c:v>
                </c:pt>
                <c:pt idx="3">
                  <c:v>2021</c:v>
                </c:pt>
                <c:pt idx="4">
                  <c:v>2022</c:v>
                </c:pt>
              </c:numCache>
            </c:numRef>
          </c:cat>
          <c:val>
            <c:numRef>
              <c:f>'SUP Q 18-22 &amp; GRAPH'!$J$39:$N$39</c:f>
              <c:numCache>
                <c:formatCode>0</c:formatCode>
                <c:ptCount val="5"/>
                <c:pt idx="0">
                  <c:v>247.36223999999999</c:v>
                </c:pt>
                <c:pt idx="1">
                  <c:v>278.35239999999999</c:v>
                </c:pt>
                <c:pt idx="2">
                  <c:v>268.39905000000005</c:v>
                </c:pt>
                <c:pt idx="3">
                  <c:v>270.48899999999998</c:v>
                </c:pt>
                <c:pt idx="4">
                  <c:v>286.46505000000002</c:v>
                </c:pt>
              </c:numCache>
            </c:numRef>
          </c:val>
          <c:extLst xmlns:c16r2="http://schemas.microsoft.com/office/drawing/2015/06/chart">
            <c:ext xmlns:c16="http://schemas.microsoft.com/office/drawing/2014/chart" uri="{C3380CC4-5D6E-409C-BE32-E72D297353CC}">
              <c16:uniqueId val="{00000002-DB06-4B07-9E5C-23AEA9C8ADD7}"/>
            </c:ext>
          </c:extLst>
        </c:ser>
        <c:ser>
          <c:idx val="3"/>
          <c:order val="3"/>
          <c:tx>
            <c:strRef>
              <c:f>'SUP Q 18-22 &amp; GRAPH'!$I$40</c:f>
              <c:strCache>
                <c:ptCount val="1"/>
                <c:pt idx="0">
                  <c:v>Lettuce</c:v>
                </c:pt>
              </c:strCache>
            </c:strRef>
          </c:tx>
          <c:cat>
            <c:numRef>
              <c:f>'SUP Q 18-22 &amp; GRAPH'!$J$35:$N$35</c:f>
              <c:numCache>
                <c:formatCode>General</c:formatCode>
                <c:ptCount val="5"/>
                <c:pt idx="0">
                  <c:v>2018</c:v>
                </c:pt>
                <c:pt idx="1">
                  <c:v>2019</c:v>
                </c:pt>
                <c:pt idx="2">
                  <c:v>2020</c:v>
                </c:pt>
                <c:pt idx="3">
                  <c:v>2021</c:v>
                </c:pt>
                <c:pt idx="4">
                  <c:v>2022</c:v>
                </c:pt>
              </c:numCache>
            </c:numRef>
          </c:cat>
          <c:val>
            <c:numRef>
              <c:f>'SUP Q 18-22 &amp; GRAPH'!$J$40:$N$40</c:f>
              <c:numCache>
                <c:formatCode>0</c:formatCode>
                <c:ptCount val="5"/>
                <c:pt idx="0">
                  <c:v>107.14072999999999</c:v>
                </c:pt>
                <c:pt idx="1">
                  <c:v>109.72105999999999</c:v>
                </c:pt>
                <c:pt idx="2">
                  <c:v>101.38083</c:v>
                </c:pt>
                <c:pt idx="3">
                  <c:v>115.6412</c:v>
                </c:pt>
                <c:pt idx="4">
                  <c:v>99.09235000000001</c:v>
                </c:pt>
              </c:numCache>
            </c:numRef>
          </c:val>
          <c:extLst xmlns:c16r2="http://schemas.microsoft.com/office/drawing/2015/06/chart">
            <c:ext xmlns:c16="http://schemas.microsoft.com/office/drawing/2014/chart" uri="{C3380CC4-5D6E-409C-BE32-E72D297353CC}">
              <c16:uniqueId val="{00000003-DB06-4B07-9E5C-23AEA9C8ADD7}"/>
            </c:ext>
          </c:extLst>
        </c:ser>
        <c:ser>
          <c:idx val="4"/>
          <c:order val="4"/>
          <c:tx>
            <c:strRef>
              <c:f>'SUP Q 18-22 &amp; GRAPH'!$I$41</c:f>
              <c:strCache>
                <c:ptCount val="1"/>
                <c:pt idx="0">
                  <c:v>Sweet Pepper</c:v>
                </c:pt>
              </c:strCache>
            </c:strRef>
          </c:tx>
          <c:cat>
            <c:numRef>
              <c:f>'SUP Q 18-22 &amp; GRAPH'!$J$35:$N$35</c:f>
              <c:numCache>
                <c:formatCode>General</c:formatCode>
                <c:ptCount val="5"/>
                <c:pt idx="0">
                  <c:v>2018</c:v>
                </c:pt>
                <c:pt idx="1">
                  <c:v>2019</c:v>
                </c:pt>
                <c:pt idx="2">
                  <c:v>2020</c:v>
                </c:pt>
                <c:pt idx="3">
                  <c:v>2021</c:v>
                </c:pt>
                <c:pt idx="4">
                  <c:v>2022</c:v>
                </c:pt>
              </c:numCache>
            </c:numRef>
          </c:cat>
          <c:val>
            <c:numRef>
              <c:f>'SUP Q 18-22 &amp; GRAPH'!$J$41:$N$41</c:f>
              <c:numCache>
                <c:formatCode>0</c:formatCode>
                <c:ptCount val="5"/>
                <c:pt idx="0">
                  <c:v>41.051610000000004</c:v>
                </c:pt>
                <c:pt idx="1">
                  <c:v>36.408830000000002</c:v>
                </c:pt>
                <c:pt idx="2">
                  <c:v>26.202459999999999</c:v>
                </c:pt>
                <c:pt idx="3">
                  <c:v>25.916089999999997</c:v>
                </c:pt>
                <c:pt idx="4">
                  <c:v>29.410310000000006</c:v>
                </c:pt>
              </c:numCache>
            </c:numRef>
          </c:val>
          <c:extLst xmlns:c16r2="http://schemas.microsoft.com/office/drawing/2015/06/chart">
            <c:ext xmlns:c16="http://schemas.microsoft.com/office/drawing/2014/chart" uri="{C3380CC4-5D6E-409C-BE32-E72D297353CC}">
              <c16:uniqueId val="{00000004-DB06-4B07-9E5C-23AEA9C8ADD7}"/>
            </c:ext>
          </c:extLst>
        </c:ser>
        <c:dLbls/>
        <c:shape val="box"/>
        <c:axId val="165552896"/>
        <c:axId val="165554816"/>
        <c:axId val="0"/>
      </c:bar3DChart>
      <c:catAx>
        <c:axId val="165552896"/>
        <c:scaling>
          <c:orientation val="minMax"/>
        </c:scaling>
        <c:axPos val="b"/>
        <c:title>
          <c:tx>
            <c:rich>
              <a:bodyPr/>
              <a:lstStyle/>
              <a:p>
                <a:pPr>
                  <a:defRPr/>
                </a:pPr>
                <a:r>
                  <a:rPr lang="en-US"/>
                  <a:t>YEAR</a:t>
                </a:r>
              </a:p>
            </c:rich>
          </c:tx>
          <c:layout/>
        </c:title>
        <c:numFmt formatCode="General" sourceLinked="1"/>
        <c:tickLblPos val="low"/>
        <c:txPr>
          <a:bodyPr rot="0" vert="horz"/>
          <a:lstStyle/>
          <a:p>
            <a:pPr>
              <a:defRPr/>
            </a:pPr>
            <a:endParaRPr lang="en-US"/>
          </a:p>
        </c:txPr>
        <c:crossAx val="165554816"/>
        <c:crosses val="autoZero"/>
        <c:auto val="1"/>
        <c:lblAlgn val="ctr"/>
        <c:lblOffset val="100"/>
        <c:tickLblSkip val="1"/>
        <c:tickMarkSkip val="1"/>
      </c:catAx>
      <c:valAx>
        <c:axId val="165554816"/>
        <c:scaling>
          <c:orientation val="minMax"/>
        </c:scaling>
        <c:axPos val="l"/>
        <c:majorGridlines/>
        <c:title>
          <c:tx>
            <c:rich>
              <a:bodyPr rot="0" vert="wordArtVert"/>
              <a:lstStyle/>
              <a:p>
                <a:pPr>
                  <a:defRPr/>
                </a:pPr>
                <a:r>
                  <a:rPr lang="en-US"/>
                  <a:t>Tonnes</a:t>
                </a:r>
              </a:p>
            </c:rich>
          </c:tx>
          <c:layout>
            <c:manualLayout>
              <c:xMode val="edge"/>
              <c:yMode val="edge"/>
              <c:x val="4.041849188262215E-2"/>
              <c:y val="0.28924210744843326"/>
            </c:manualLayout>
          </c:layout>
        </c:title>
        <c:numFmt formatCode="0" sourceLinked="1"/>
        <c:tickLblPos val="nextTo"/>
        <c:txPr>
          <a:bodyPr rot="0" vert="horz"/>
          <a:lstStyle/>
          <a:p>
            <a:pPr>
              <a:defRPr/>
            </a:pPr>
            <a:endParaRPr lang="en-US"/>
          </a:p>
        </c:txPr>
        <c:crossAx val="165552896"/>
        <c:crosses val="autoZero"/>
        <c:crossBetween val="between"/>
      </c:valAx>
      <c:spPr>
        <a:noFill/>
        <a:ln w="25400">
          <a:noFill/>
        </a:ln>
      </c:spPr>
    </c:plotArea>
    <c:legend>
      <c:legendPos val="b"/>
      <c:layout>
        <c:manualLayout>
          <c:xMode val="edge"/>
          <c:yMode val="edge"/>
          <c:x val="0.14044298034174307"/>
          <c:y val="0.90062600786726821"/>
          <c:w val="0.75475790855090485"/>
          <c:h val="6.8108901641532091E-2"/>
        </c:manualLayout>
      </c:layout>
    </c:legend>
    <c:plotVisOnly val="1"/>
    <c:dispBlanksAs val="gap"/>
  </c:chart>
  <c:printSettings>
    <c:headerFooter alignWithMargins="0"/>
    <c:pageMargins b="0.67000000000000093" l="0.75000000000000078" r="0.7500000000000007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Calibri"/>
                <a:ea typeface="Calibri"/>
                <a:cs typeface="Calibri"/>
              </a:defRPr>
            </a:pPr>
            <a:r>
              <a:rPr lang="en-US"/>
              <a:t>Comparison</a:t>
            </a:r>
            <a:r>
              <a:rPr lang="en-US" baseline="0"/>
              <a:t> of </a:t>
            </a:r>
            <a:r>
              <a:rPr lang="en-US"/>
              <a:t>Quantity (Kg) of Local Agricultural Produce Purchased by Supermarkets and Hotels  for period 2018 - 2022</a:t>
            </a:r>
          </a:p>
        </c:rich>
      </c:tx>
      <c:layout>
        <c:manualLayout>
          <c:xMode val="edge"/>
          <c:yMode val="edge"/>
          <c:x val="0.12181242869266604"/>
          <c:y val="2.3148325971448686E-2"/>
        </c:manualLayout>
      </c:layout>
    </c:title>
    <c:plotArea>
      <c:layout>
        <c:manualLayout>
          <c:layoutTarget val="inner"/>
          <c:xMode val="edge"/>
          <c:yMode val="edge"/>
          <c:x val="0.1949286849215362"/>
          <c:y val="0.18464681045304121"/>
          <c:w val="0.63822332895472489"/>
          <c:h val="0.68473125641903498"/>
        </c:manualLayout>
      </c:layout>
      <c:lineChart>
        <c:grouping val="standard"/>
        <c:ser>
          <c:idx val="0"/>
          <c:order val="0"/>
          <c:tx>
            <c:strRef>
              <c:f>'COMP SUP&amp;HOT (KGS) 18-22'!$B$35</c:f>
              <c:strCache>
                <c:ptCount val="1"/>
                <c:pt idx="0">
                  <c:v>Supermarket</c:v>
                </c:pt>
              </c:strCache>
            </c:strRef>
          </c:tx>
          <c:marker>
            <c:symbol val="none"/>
          </c:marker>
          <c:cat>
            <c:numRef>
              <c:f>'COMP SUP&amp;HOT (KGS) 18-22'!$C$34:$G$34</c:f>
              <c:numCache>
                <c:formatCode>General</c:formatCode>
                <c:ptCount val="5"/>
                <c:pt idx="0">
                  <c:v>2018</c:v>
                </c:pt>
                <c:pt idx="1">
                  <c:v>2019</c:v>
                </c:pt>
                <c:pt idx="2">
                  <c:v>2020</c:v>
                </c:pt>
                <c:pt idx="3">
                  <c:v>2021</c:v>
                </c:pt>
                <c:pt idx="4">
                  <c:v>2022</c:v>
                </c:pt>
              </c:numCache>
            </c:numRef>
          </c:cat>
          <c:val>
            <c:numRef>
              <c:f>'COMP SUP&amp;HOT (KGS) 18-22'!$C$35:$G$35</c:f>
              <c:numCache>
                <c:formatCode>#,##0</c:formatCode>
                <c:ptCount val="5"/>
                <c:pt idx="0">
                  <c:v>3919915.6900000004</c:v>
                </c:pt>
                <c:pt idx="1">
                  <c:v>4173622.3299999996</c:v>
                </c:pt>
                <c:pt idx="2">
                  <c:v>4039376.4599999995</c:v>
                </c:pt>
                <c:pt idx="3">
                  <c:v>3738665.5100000002</c:v>
                </c:pt>
                <c:pt idx="4">
                  <c:v>3896107.2830302734</c:v>
                </c:pt>
              </c:numCache>
            </c:numRef>
          </c:val>
          <c:extLst xmlns:c16r2="http://schemas.microsoft.com/office/drawing/2015/06/chart">
            <c:ext xmlns:c16="http://schemas.microsoft.com/office/drawing/2014/chart" uri="{C3380CC4-5D6E-409C-BE32-E72D297353CC}">
              <c16:uniqueId val="{00000000-4E64-431D-9919-7BCFF77EEDE0}"/>
            </c:ext>
          </c:extLst>
        </c:ser>
        <c:ser>
          <c:idx val="1"/>
          <c:order val="1"/>
          <c:tx>
            <c:strRef>
              <c:f>'COMP SUP&amp;HOT (KGS) 18-22'!$B$36</c:f>
              <c:strCache>
                <c:ptCount val="1"/>
                <c:pt idx="0">
                  <c:v>Hotel</c:v>
                </c:pt>
              </c:strCache>
            </c:strRef>
          </c:tx>
          <c:marker>
            <c:symbol val="none"/>
          </c:marker>
          <c:cat>
            <c:numRef>
              <c:f>'COMP SUP&amp;HOT (KGS) 18-22'!$C$34:$G$34</c:f>
              <c:numCache>
                <c:formatCode>General</c:formatCode>
                <c:ptCount val="5"/>
                <c:pt idx="0">
                  <c:v>2018</c:v>
                </c:pt>
                <c:pt idx="1">
                  <c:v>2019</c:v>
                </c:pt>
                <c:pt idx="2">
                  <c:v>2020</c:v>
                </c:pt>
                <c:pt idx="3">
                  <c:v>2021</c:v>
                </c:pt>
                <c:pt idx="4">
                  <c:v>2022</c:v>
                </c:pt>
              </c:numCache>
            </c:numRef>
          </c:cat>
          <c:val>
            <c:numRef>
              <c:f>'COMP SUP&amp;HOT (KGS) 18-22'!$C$36:$G$36</c:f>
              <c:numCache>
                <c:formatCode>#,##0</c:formatCode>
                <c:ptCount val="5"/>
                <c:pt idx="0">
                  <c:v>1152329.08</c:v>
                </c:pt>
                <c:pt idx="1">
                  <c:v>1158588.5</c:v>
                </c:pt>
                <c:pt idx="2">
                  <c:v>415198.13</c:v>
                </c:pt>
                <c:pt idx="3">
                  <c:v>563225.69999999995</c:v>
                </c:pt>
                <c:pt idx="4">
                  <c:v>974813.92</c:v>
                </c:pt>
              </c:numCache>
            </c:numRef>
          </c:val>
          <c:extLst xmlns:c16r2="http://schemas.microsoft.com/office/drawing/2015/06/chart">
            <c:ext xmlns:c16="http://schemas.microsoft.com/office/drawing/2014/chart" uri="{C3380CC4-5D6E-409C-BE32-E72D297353CC}">
              <c16:uniqueId val="{00000001-4E64-431D-9919-7BCFF77EEDE0}"/>
            </c:ext>
          </c:extLst>
        </c:ser>
        <c:dLbls/>
        <c:marker val="1"/>
        <c:axId val="163554048"/>
        <c:axId val="163555968"/>
      </c:lineChart>
      <c:catAx>
        <c:axId val="163554048"/>
        <c:scaling>
          <c:orientation val="minMax"/>
        </c:scaling>
        <c:axPos val="b"/>
        <c:title>
          <c:tx>
            <c:rich>
              <a:bodyPr rot="0" vert="horz"/>
              <a:lstStyle/>
              <a:p>
                <a:pPr>
                  <a:defRPr b="1"/>
                </a:pPr>
                <a:r>
                  <a:rPr lang="en-US" b="1"/>
                  <a:t>YEAR</a:t>
                </a:r>
              </a:p>
            </c:rich>
          </c:tx>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3555968"/>
        <c:crosses val="autoZero"/>
        <c:auto val="1"/>
        <c:lblAlgn val="ctr"/>
        <c:lblOffset val="100"/>
      </c:catAx>
      <c:valAx>
        <c:axId val="163555968"/>
        <c:scaling>
          <c:orientation val="minMax"/>
        </c:scaling>
        <c:axPos val="l"/>
        <c:majorGridlines/>
        <c:title>
          <c:tx>
            <c:rich>
              <a:bodyPr rot="0" vert="wordArtVert"/>
              <a:lstStyle/>
              <a:p>
                <a:pPr>
                  <a:defRPr b="1"/>
                </a:pPr>
                <a:r>
                  <a:rPr lang="en-US" b="1"/>
                  <a:t>Quantity (KG)</a:t>
                </a:r>
              </a:p>
            </c:rich>
          </c:tx>
          <c:layout>
            <c:manualLayout>
              <c:xMode val="edge"/>
              <c:yMode val="edge"/>
              <c:x val="1.3792758156827865E-2"/>
              <c:y val="0.20338012096314043"/>
            </c:manualLayout>
          </c:layout>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3554048"/>
        <c:crosses val="autoZero"/>
        <c:crossBetween val="between"/>
      </c:valAx>
    </c:plotArea>
    <c:legend>
      <c:legendPos val="r"/>
      <c:layout>
        <c:manualLayout>
          <c:xMode val="edge"/>
          <c:yMode val="edge"/>
          <c:x val="0.83660851455086493"/>
          <c:y val="0.50929247974437952"/>
          <c:w val="0.16339148544913537"/>
          <c:h val="0.11134257674312452"/>
        </c:manualLayout>
      </c:layout>
      <c:txPr>
        <a:bodyPr/>
        <a:lstStyle/>
        <a:p>
          <a:pPr>
            <a:defRPr sz="77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PURCHASES OF FOOD CROPS BY LEADING MARKETING OUTLETS</a:t>
            </a:r>
          </a:p>
        </c:rich>
      </c:tx>
      <c:layout>
        <c:manualLayout>
          <c:xMode val="edge"/>
          <c:yMode val="edge"/>
          <c:x val="0.12877302754692391"/>
          <c:y val="1.2300605281482678E-2"/>
        </c:manualLayout>
      </c:layout>
    </c:title>
    <c:view3D>
      <c:hPercent val="50"/>
      <c:depthPercent val="50"/>
      <c:rAngAx val="1"/>
    </c:view3D>
    <c:plotArea>
      <c:layout>
        <c:manualLayout>
          <c:layoutTarget val="inner"/>
          <c:xMode val="edge"/>
          <c:yMode val="edge"/>
          <c:x val="0.14603183852662918"/>
          <c:y val="0.18907216050048545"/>
          <c:w val="0.78280839360989785"/>
          <c:h val="0.59097601171946512"/>
        </c:manualLayout>
      </c:layout>
      <c:bar3DChart>
        <c:barDir val="col"/>
        <c:grouping val="clustered"/>
        <c:ser>
          <c:idx val="0"/>
          <c:order val="0"/>
          <c:tx>
            <c:strRef>
              <c:f>'SUP Q 18-22 &amp; GRAPH'!$I$69</c:f>
              <c:strCache>
                <c:ptCount val="1"/>
                <c:pt idx="0">
                  <c:v>Dasheen</c:v>
                </c:pt>
              </c:strCache>
            </c:strRef>
          </c:tx>
          <c:cat>
            <c:numRef>
              <c:f>'SUP Q 18-22 &amp; GRAPH'!$J$68:$N$68</c:f>
              <c:numCache>
                <c:formatCode>General</c:formatCode>
                <c:ptCount val="5"/>
                <c:pt idx="0">
                  <c:v>2018</c:v>
                </c:pt>
                <c:pt idx="1">
                  <c:v>2019</c:v>
                </c:pt>
                <c:pt idx="2">
                  <c:v>2020</c:v>
                </c:pt>
                <c:pt idx="3">
                  <c:v>2021</c:v>
                </c:pt>
                <c:pt idx="4">
                  <c:v>2022</c:v>
                </c:pt>
              </c:numCache>
            </c:numRef>
          </c:cat>
          <c:val>
            <c:numRef>
              <c:f>'SUP Q 18-22 &amp; GRAPH'!$J$69:$N$69</c:f>
              <c:numCache>
                <c:formatCode>0</c:formatCode>
                <c:ptCount val="5"/>
                <c:pt idx="0">
                  <c:v>147.1353</c:v>
                </c:pt>
                <c:pt idx="1">
                  <c:v>95.070979999999977</c:v>
                </c:pt>
                <c:pt idx="2">
                  <c:v>88.290880000000001</c:v>
                </c:pt>
                <c:pt idx="3">
                  <c:v>133.34672999999998</c:v>
                </c:pt>
                <c:pt idx="4">
                  <c:v>131.00703454545456</c:v>
                </c:pt>
              </c:numCache>
            </c:numRef>
          </c:val>
          <c:extLst xmlns:c16r2="http://schemas.microsoft.com/office/drawing/2015/06/chart">
            <c:ext xmlns:c16="http://schemas.microsoft.com/office/drawing/2014/chart" uri="{C3380CC4-5D6E-409C-BE32-E72D297353CC}">
              <c16:uniqueId val="{00000000-4527-445A-997A-2582E65C518A}"/>
            </c:ext>
          </c:extLst>
        </c:ser>
        <c:ser>
          <c:idx val="1"/>
          <c:order val="1"/>
          <c:tx>
            <c:strRef>
              <c:f>'SUP Q 18-22 &amp; GRAPH'!$I$70</c:f>
              <c:strCache>
                <c:ptCount val="1"/>
                <c:pt idx="0">
                  <c:v>Sweet Potato</c:v>
                </c:pt>
              </c:strCache>
            </c:strRef>
          </c:tx>
          <c:cat>
            <c:numRef>
              <c:f>'SUP Q 18-22 &amp; GRAPH'!$J$68:$N$68</c:f>
              <c:numCache>
                <c:formatCode>General</c:formatCode>
                <c:ptCount val="5"/>
                <c:pt idx="0">
                  <c:v>2018</c:v>
                </c:pt>
                <c:pt idx="1">
                  <c:v>2019</c:v>
                </c:pt>
                <c:pt idx="2">
                  <c:v>2020</c:v>
                </c:pt>
                <c:pt idx="3">
                  <c:v>2021</c:v>
                </c:pt>
                <c:pt idx="4">
                  <c:v>2022</c:v>
                </c:pt>
              </c:numCache>
            </c:numRef>
          </c:cat>
          <c:val>
            <c:numRef>
              <c:f>'SUP Q 18-22 &amp; GRAPH'!$J$70:$N$70</c:f>
              <c:numCache>
                <c:formatCode>0</c:formatCode>
                <c:ptCount val="5"/>
                <c:pt idx="0">
                  <c:v>133.58133000000001</c:v>
                </c:pt>
                <c:pt idx="1">
                  <c:v>117.68716000000001</c:v>
                </c:pt>
                <c:pt idx="2">
                  <c:v>117.40549</c:v>
                </c:pt>
                <c:pt idx="3">
                  <c:v>131.74448000000001</c:v>
                </c:pt>
                <c:pt idx="4">
                  <c:v>124.65816</c:v>
                </c:pt>
              </c:numCache>
            </c:numRef>
          </c:val>
          <c:extLst xmlns:c16r2="http://schemas.microsoft.com/office/drawing/2015/06/chart">
            <c:ext xmlns:c16="http://schemas.microsoft.com/office/drawing/2014/chart" uri="{C3380CC4-5D6E-409C-BE32-E72D297353CC}">
              <c16:uniqueId val="{00000001-4527-445A-997A-2582E65C518A}"/>
            </c:ext>
          </c:extLst>
        </c:ser>
        <c:ser>
          <c:idx val="2"/>
          <c:order val="2"/>
          <c:tx>
            <c:strRef>
              <c:f>'SUP Q 18-22 &amp; GRAPH'!$I$71</c:f>
              <c:strCache>
                <c:ptCount val="1"/>
                <c:pt idx="0">
                  <c:v>Tannia</c:v>
                </c:pt>
              </c:strCache>
            </c:strRef>
          </c:tx>
          <c:cat>
            <c:numRef>
              <c:f>'SUP Q 18-22 &amp; GRAPH'!$J$68:$N$68</c:f>
              <c:numCache>
                <c:formatCode>General</c:formatCode>
                <c:ptCount val="5"/>
                <c:pt idx="0">
                  <c:v>2018</c:v>
                </c:pt>
                <c:pt idx="1">
                  <c:v>2019</c:v>
                </c:pt>
                <c:pt idx="2">
                  <c:v>2020</c:v>
                </c:pt>
                <c:pt idx="3">
                  <c:v>2021</c:v>
                </c:pt>
                <c:pt idx="4">
                  <c:v>2022</c:v>
                </c:pt>
              </c:numCache>
            </c:numRef>
          </c:cat>
          <c:val>
            <c:numRef>
              <c:f>'SUP Q 18-22 &amp; GRAPH'!$J$71:$N$71</c:f>
              <c:numCache>
                <c:formatCode>0</c:formatCode>
                <c:ptCount val="5"/>
                <c:pt idx="0">
                  <c:v>19.780729999999998</c:v>
                </c:pt>
                <c:pt idx="1">
                  <c:v>14.078980000000001</c:v>
                </c:pt>
                <c:pt idx="2">
                  <c:v>13.68477</c:v>
                </c:pt>
                <c:pt idx="3">
                  <c:v>23.997589999999995</c:v>
                </c:pt>
                <c:pt idx="4">
                  <c:v>17.278107272727272</c:v>
                </c:pt>
              </c:numCache>
            </c:numRef>
          </c:val>
          <c:extLst xmlns:c16r2="http://schemas.microsoft.com/office/drawing/2015/06/chart">
            <c:ext xmlns:c16="http://schemas.microsoft.com/office/drawing/2014/chart" uri="{C3380CC4-5D6E-409C-BE32-E72D297353CC}">
              <c16:uniqueId val="{00000002-4527-445A-997A-2582E65C518A}"/>
            </c:ext>
          </c:extLst>
        </c:ser>
        <c:ser>
          <c:idx val="3"/>
          <c:order val="3"/>
          <c:tx>
            <c:strRef>
              <c:f>'SUP Q 18-22 &amp; GRAPH'!$I$72</c:f>
              <c:strCache>
                <c:ptCount val="1"/>
                <c:pt idx="0">
                  <c:v>Yams</c:v>
                </c:pt>
              </c:strCache>
            </c:strRef>
          </c:tx>
          <c:cat>
            <c:numRef>
              <c:f>'SUP Q 18-22 &amp; GRAPH'!$J$68:$N$68</c:f>
              <c:numCache>
                <c:formatCode>General</c:formatCode>
                <c:ptCount val="5"/>
                <c:pt idx="0">
                  <c:v>2018</c:v>
                </c:pt>
                <c:pt idx="1">
                  <c:v>2019</c:v>
                </c:pt>
                <c:pt idx="2">
                  <c:v>2020</c:v>
                </c:pt>
                <c:pt idx="3">
                  <c:v>2021</c:v>
                </c:pt>
                <c:pt idx="4">
                  <c:v>2022</c:v>
                </c:pt>
              </c:numCache>
            </c:numRef>
          </c:cat>
          <c:val>
            <c:numRef>
              <c:f>'SUP Q 18-22 &amp; GRAPH'!$J$72:$N$72</c:f>
              <c:numCache>
                <c:formatCode>0</c:formatCode>
                <c:ptCount val="5"/>
                <c:pt idx="0">
                  <c:v>83.667659999999998</c:v>
                </c:pt>
                <c:pt idx="1">
                  <c:v>80.722549999999984</c:v>
                </c:pt>
                <c:pt idx="2">
                  <c:v>65.138239999999996</c:v>
                </c:pt>
                <c:pt idx="3">
                  <c:v>60.779809999999998</c:v>
                </c:pt>
                <c:pt idx="4">
                  <c:v>61.921925454545452</c:v>
                </c:pt>
              </c:numCache>
            </c:numRef>
          </c:val>
          <c:extLst xmlns:c16r2="http://schemas.microsoft.com/office/drawing/2015/06/chart">
            <c:ext xmlns:c16="http://schemas.microsoft.com/office/drawing/2014/chart" uri="{C3380CC4-5D6E-409C-BE32-E72D297353CC}">
              <c16:uniqueId val="{00000003-4527-445A-997A-2582E65C518A}"/>
            </c:ext>
          </c:extLst>
        </c:ser>
        <c:ser>
          <c:idx val="4"/>
          <c:order val="4"/>
          <c:tx>
            <c:strRef>
              <c:f>'SUP Q 18-22 &amp; GRAPH'!$I$73</c:f>
              <c:strCache>
                <c:ptCount val="1"/>
                <c:pt idx="0">
                  <c:v>Plantain</c:v>
                </c:pt>
              </c:strCache>
            </c:strRef>
          </c:tx>
          <c:cat>
            <c:numRef>
              <c:f>'SUP Q 18-22 &amp; GRAPH'!$J$68:$N$68</c:f>
              <c:numCache>
                <c:formatCode>General</c:formatCode>
                <c:ptCount val="5"/>
                <c:pt idx="0">
                  <c:v>2018</c:v>
                </c:pt>
                <c:pt idx="1">
                  <c:v>2019</c:v>
                </c:pt>
                <c:pt idx="2">
                  <c:v>2020</c:v>
                </c:pt>
                <c:pt idx="3">
                  <c:v>2021</c:v>
                </c:pt>
                <c:pt idx="4">
                  <c:v>2022</c:v>
                </c:pt>
              </c:numCache>
            </c:numRef>
          </c:cat>
          <c:val>
            <c:numRef>
              <c:f>'SUP Q 18-22 &amp; GRAPH'!$J$73:$N$73</c:f>
              <c:numCache>
                <c:formatCode>0</c:formatCode>
                <c:ptCount val="5"/>
                <c:pt idx="0">
                  <c:v>308.42321999999996</c:v>
                </c:pt>
                <c:pt idx="1">
                  <c:v>482.95471000000003</c:v>
                </c:pt>
                <c:pt idx="2">
                  <c:v>470.48304999999993</c:v>
                </c:pt>
                <c:pt idx="3">
                  <c:v>374.84415999999999</c:v>
                </c:pt>
                <c:pt idx="4">
                  <c:v>457.60396636363629</c:v>
                </c:pt>
              </c:numCache>
            </c:numRef>
          </c:val>
          <c:extLst xmlns:c16r2="http://schemas.microsoft.com/office/drawing/2015/06/chart">
            <c:ext xmlns:c16="http://schemas.microsoft.com/office/drawing/2014/chart" uri="{C3380CC4-5D6E-409C-BE32-E72D297353CC}">
              <c16:uniqueId val="{00000004-4527-445A-997A-2582E65C518A}"/>
            </c:ext>
          </c:extLst>
        </c:ser>
        <c:ser>
          <c:idx val="5"/>
          <c:order val="5"/>
          <c:tx>
            <c:strRef>
              <c:f>'SUP Q 18-22 &amp; GRAPH'!$I$74</c:f>
              <c:strCache>
                <c:ptCount val="1"/>
                <c:pt idx="0">
                  <c:v>Green Banana</c:v>
                </c:pt>
              </c:strCache>
            </c:strRef>
          </c:tx>
          <c:cat>
            <c:numRef>
              <c:f>'SUP Q 18-22 &amp; GRAPH'!$J$68:$N$68</c:f>
              <c:numCache>
                <c:formatCode>General</c:formatCode>
                <c:ptCount val="5"/>
                <c:pt idx="0">
                  <c:v>2018</c:v>
                </c:pt>
                <c:pt idx="1">
                  <c:v>2019</c:v>
                </c:pt>
                <c:pt idx="2">
                  <c:v>2020</c:v>
                </c:pt>
                <c:pt idx="3">
                  <c:v>2021</c:v>
                </c:pt>
                <c:pt idx="4">
                  <c:v>2022</c:v>
                </c:pt>
              </c:numCache>
            </c:numRef>
          </c:cat>
          <c:val>
            <c:numRef>
              <c:f>'SUP Q 18-22 &amp; GRAPH'!$J$74:$N$74</c:f>
              <c:numCache>
                <c:formatCode>0</c:formatCode>
                <c:ptCount val="5"/>
                <c:pt idx="0">
                  <c:v>450.89654000000002</c:v>
                </c:pt>
                <c:pt idx="1">
                  <c:v>516.94529999999997</c:v>
                </c:pt>
                <c:pt idx="2">
                  <c:v>509.67765999999995</c:v>
                </c:pt>
                <c:pt idx="3">
                  <c:v>401.60936000000004</c:v>
                </c:pt>
                <c:pt idx="4">
                  <c:v>449.62623090909096</c:v>
                </c:pt>
              </c:numCache>
            </c:numRef>
          </c:val>
          <c:extLst xmlns:c16r2="http://schemas.microsoft.com/office/drawing/2015/06/chart">
            <c:ext xmlns:c16="http://schemas.microsoft.com/office/drawing/2014/chart" uri="{C3380CC4-5D6E-409C-BE32-E72D297353CC}">
              <c16:uniqueId val="{00000005-4527-445A-997A-2582E65C518A}"/>
            </c:ext>
          </c:extLst>
        </c:ser>
        <c:dLbls/>
        <c:shape val="box"/>
        <c:axId val="165971456"/>
        <c:axId val="165973376"/>
        <c:axId val="0"/>
      </c:bar3DChart>
      <c:catAx>
        <c:axId val="165971456"/>
        <c:scaling>
          <c:orientation val="minMax"/>
        </c:scaling>
        <c:axPos val="b"/>
        <c:title>
          <c:tx>
            <c:rich>
              <a:bodyPr/>
              <a:lstStyle/>
              <a:p>
                <a:pPr>
                  <a:defRPr/>
                </a:pPr>
                <a:r>
                  <a:rPr lang="en-US"/>
                  <a:t>YEAR</a:t>
                </a:r>
              </a:p>
            </c:rich>
          </c:tx>
          <c:layout>
            <c:manualLayout>
              <c:xMode val="edge"/>
              <c:yMode val="edge"/>
              <c:x val="0.48155528729271957"/>
              <c:y val="0.85236327601906903"/>
            </c:manualLayout>
          </c:layout>
        </c:title>
        <c:numFmt formatCode="General" sourceLinked="1"/>
        <c:tickLblPos val="low"/>
        <c:txPr>
          <a:bodyPr rot="0" vert="horz"/>
          <a:lstStyle/>
          <a:p>
            <a:pPr>
              <a:defRPr/>
            </a:pPr>
            <a:endParaRPr lang="en-US"/>
          </a:p>
        </c:txPr>
        <c:crossAx val="165973376"/>
        <c:crosses val="autoZero"/>
        <c:auto val="1"/>
        <c:lblAlgn val="ctr"/>
        <c:lblOffset val="100"/>
        <c:tickLblSkip val="1"/>
        <c:tickMarkSkip val="1"/>
      </c:catAx>
      <c:valAx>
        <c:axId val="165973376"/>
        <c:scaling>
          <c:orientation val="minMax"/>
        </c:scaling>
        <c:axPos val="l"/>
        <c:majorGridlines/>
        <c:title>
          <c:tx>
            <c:rich>
              <a:bodyPr rot="0" vert="wordArtVert"/>
              <a:lstStyle/>
              <a:p>
                <a:pPr>
                  <a:defRPr/>
                </a:pPr>
                <a:r>
                  <a:rPr lang="en-US"/>
                  <a:t>Tonnes</a:t>
                </a:r>
              </a:p>
            </c:rich>
          </c:tx>
          <c:layout>
            <c:manualLayout>
              <c:xMode val="edge"/>
              <c:yMode val="edge"/>
              <c:x val="3.6722612997601087E-2"/>
              <c:y val="0.34447977564448307"/>
            </c:manualLayout>
          </c:layout>
        </c:title>
        <c:numFmt formatCode="0" sourceLinked="1"/>
        <c:tickLblPos val="nextTo"/>
        <c:txPr>
          <a:bodyPr rot="0" vert="horz"/>
          <a:lstStyle/>
          <a:p>
            <a:pPr>
              <a:defRPr/>
            </a:pPr>
            <a:endParaRPr lang="en-US"/>
          </a:p>
        </c:txPr>
        <c:crossAx val="165971456"/>
        <c:crosses val="autoZero"/>
        <c:crossBetween val="between"/>
      </c:valAx>
      <c:spPr>
        <a:noFill/>
        <a:ln w="25400">
          <a:noFill/>
        </a:ln>
      </c:spPr>
    </c:plotArea>
    <c:legend>
      <c:legendPos val="b"/>
      <c:layout>
        <c:manualLayout>
          <c:xMode val="edge"/>
          <c:yMode val="edge"/>
          <c:x val="0.15182138416908417"/>
          <c:y val="0.91566096610805014"/>
          <c:w val="0.76287522447851985"/>
          <c:h val="7.3836533145221248E-2"/>
        </c:manualLayout>
      </c:layout>
    </c:legend>
    <c:plotVisOnly val="1"/>
    <c:dispBlanksAs val="gap"/>
  </c:chart>
  <c:printSettings>
    <c:headerFooter alignWithMargins="0"/>
    <c:pageMargins b="1" l="0.75000000000000078" r="0.75000000000000078"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a:t>TOTAL VALUE OF SELECTED FRESH AGRICULTURAL COMMODITIES BY SELECTED MARKETING OUTLETS</a:t>
            </a:r>
          </a:p>
        </c:rich>
      </c:tx>
      <c:layout>
        <c:manualLayout>
          <c:xMode val="edge"/>
          <c:yMode val="edge"/>
          <c:x val="0.12176955307212946"/>
          <c:y val="2.3828588020130458E-2"/>
        </c:manualLayout>
      </c:layout>
    </c:title>
    <c:view3D>
      <c:rAngAx val="1"/>
    </c:view3D>
    <c:plotArea>
      <c:layout>
        <c:manualLayout>
          <c:layoutTarget val="inner"/>
          <c:xMode val="edge"/>
          <c:yMode val="edge"/>
          <c:x val="0.20845036169666512"/>
          <c:y val="0.22278003366171156"/>
          <c:w val="0.68682887432153683"/>
          <c:h val="0.5829209484407667"/>
        </c:manualLayout>
      </c:layout>
      <c:bar3DChart>
        <c:barDir val="col"/>
        <c:grouping val="clustered"/>
        <c:ser>
          <c:idx val="0"/>
          <c:order val="0"/>
          <c:tx>
            <c:strRef>
              <c:f>'SUP V 18-22&amp; GRAPH'!$I$9</c:f>
              <c:strCache>
                <c:ptCount val="1"/>
                <c:pt idx="0">
                  <c:v>Fruit &amp; Tree Crops</c:v>
                </c:pt>
              </c:strCache>
            </c:strRef>
          </c:tx>
          <c:cat>
            <c:numRef>
              <c:f>'SUP V 18-22&amp; GRAPH'!$J$8:$N$8</c:f>
              <c:numCache>
                <c:formatCode>General</c:formatCode>
                <c:ptCount val="5"/>
                <c:pt idx="0">
                  <c:v>2018</c:v>
                </c:pt>
                <c:pt idx="1">
                  <c:v>2019</c:v>
                </c:pt>
                <c:pt idx="2">
                  <c:v>2020</c:v>
                </c:pt>
                <c:pt idx="3">
                  <c:v>2021</c:v>
                </c:pt>
                <c:pt idx="4">
                  <c:v>2022</c:v>
                </c:pt>
              </c:numCache>
            </c:numRef>
          </c:cat>
          <c:val>
            <c:numRef>
              <c:f>'SUP V 18-22&amp; GRAPH'!$J$9:$N$9</c:f>
              <c:numCache>
                <c:formatCode>_(* #,##0_);_(* \(#,##0\);_(* "-"??_);_(@_)</c:formatCode>
                <c:ptCount val="5"/>
                <c:pt idx="0">
                  <c:v>2168.5157999999997</c:v>
                </c:pt>
                <c:pt idx="1">
                  <c:v>2713.2395200000001</c:v>
                </c:pt>
                <c:pt idx="2">
                  <c:v>2605.0995400000002</c:v>
                </c:pt>
                <c:pt idx="3">
                  <c:v>2381.2033500000007</c:v>
                </c:pt>
                <c:pt idx="4">
                  <c:v>2438.3899099999999</c:v>
                </c:pt>
              </c:numCache>
            </c:numRef>
          </c:val>
          <c:extLst xmlns:c16r2="http://schemas.microsoft.com/office/drawing/2015/06/chart">
            <c:ext xmlns:c16="http://schemas.microsoft.com/office/drawing/2014/chart" uri="{C3380CC4-5D6E-409C-BE32-E72D297353CC}">
              <c16:uniqueId val="{00000000-572B-434D-8A7E-87CAD40959C6}"/>
            </c:ext>
          </c:extLst>
        </c:ser>
        <c:ser>
          <c:idx val="1"/>
          <c:order val="1"/>
          <c:tx>
            <c:strRef>
              <c:f>'SUP V 18-22&amp; GRAPH'!$I$10</c:f>
              <c:strCache>
                <c:ptCount val="1"/>
                <c:pt idx="0">
                  <c:v>Vegetables</c:v>
                </c:pt>
              </c:strCache>
            </c:strRef>
          </c:tx>
          <c:cat>
            <c:numRef>
              <c:f>'SUP V 18-22&amp; GRAPH'!$J$8:$N$8</c:f>
              <c:numCache>
                <c:formatCode>General</c:formatCode>
                <c:ptCount val="5"/>
                <c:pt idx="0">
                  <c:v>2018</c:v>
                </c:pt>
                <c:pt idx="1">
                  <c:v>2019</c:v>
                </c:pt>
                <c:pt idx="2">
                  <c:v>2020</c:v>
                </c:pt>
                <c:pt idx="3">
                  <c:v>2021</c:v>
                </c:pt>
                <c:pt idx="4">
                  <c:v>2022</c:v>
                </c:pt>
              </c:numCache>
            </c:numRef>
          </c:cat>
          <c:val>
            <c:numRef>
              <c:f>'SUP V 18-22&amp; GRAPH'!$J$10:$N$10</c:f>
              <c:numCache>
                <c:formatCode>_(* #,##0_);_(* \(#,##0\);_(* "-"??_);_(@_)</c:formatCode>
                <c:ptCount val="5"/>
                <c:pt idx="0">
                  <c:v>5517.91896</c:v>
                </c:pt>
                <c:pt idx="1">
                  <c:v>5764.8750699999982</c:v>
                </c:pt>
                <c:pt idx="2">
                  <c:v>5372.3773199999996</c:v>
                </c:pt>
                <c:pt idx="3">
                  <c:v>5199.3308099999995</c:v>
                </c:pt>
                <c:pt idx="4">
                  <c:v>5598.6259900000005</c:v>
                </c:pt>
              </c:numCache>
            </c:numRef>
          </c:val>
          <c:extLst xmlns:c16r2="http://schemas.microsoft.com/office/drawing/2015/06/chart">
            <c:ext xmlns:c16="http://schemas.microsoft.com/office/drawing/2014/chart" uri="{C3380CC4-5D6E-409C-BE32-E72D297353CC}">
              <c16:uniqueId val="{00000001-572B-434D-8A7E-87CAD40959C6}"/>
            </c:ext>
          </c:extLst>
        </c:ser>
        <c:ser>
          <c:idx val="2"/>
          <c:order val="2"/>
          <c:tx>
            <c:strRef>
              <c:f>'SUP V 18-22&amp; GRAPH'!$I$11</c:f>
              <c:strCache>
                <c:ptCount val="1"/>
                <c:pt idx="0">
                  <c:v>Musa Species</c:v>
                </c:pt>
              </c:strCache>
            </c:strRef>
          </c:tx>
          <c:cat>
            <c:numRef>
              <c:f>'SUP V 18-22&amp; GRAPH'!$J$8:$N$8</c:f>
              <c:numCache>
                <c:formatCode>General</c:formatCode>
                <c:ptCount val="5"/>
                <c:pt idx="0">
                  <c:v>2018</c:v>
                </c:pt>
                <c:pt idx="1">
                  <c:v>2019</c:v>
                </c:pt>
                <c:pt idx="2">
                  <c:v>2020</c:v>
                </c:pt>
                <c:pt idx="3">
                  <c:v>2021</c:v>
                </c:pt>
                <c:pt idx="4">
                  <c:v>2022</c:v>
                </c:pt>
              </c:numCache>
            </c:numRef>
          </c:cat>
          <c:val>
            <c:numRef>
              <c:f>'SUP V 18-22&amp; GRAPH'!$J$11:$N$11</c:f>
              <c:numCache>
                <c:formatCode>_(* #,##0_);_(* \(#,##0\);_(* "-"??_);_(@_)</c:formatCode>
                <c:ptCount val="5"/>
                <c:pt idx="0">
                  <c:v>3818.0451900000003</c:v>
                </c:pt>
                <c:pt idx="1">
                  <c:v>4302.4963000000007</c:v>
                </c:pt>
                <c:pt idx="2">
                  <c:v>4232.8925199999994</c:v>
                </c:pt>
                <c:pt idx="3">
                  <c:v>3688.5381900000002</c:v>
                </c:pt>
                <c:pt idx="4">
                  <c:v>3950.2151999999996</c:v>
                </c:pt>
              </c:numCache>
            </c:numRef>
          </c:val>
          <c:extLst xmlns:c16r2="http://schemas.microsoft.com/office/drawing/2015/06/chart">
            <c:ext xmlns:c16="http://schemas.microsoft.com/office/drawing/2014/chart" uri="{C3380CC4-5D6E-409C-BE32-E72D297353CC}">
              <c16:uniqueId val="{00000002-572B-434D-8A7E-87CAD40959C6}"/>
            </c:ext>
          </c:extLst>
        </c:ser>
        <c:ser>
          <c:idx val="3"/>
          <c:order val="3"/>
          <c:tx>
            <c:strRef>
              <c:f>'SUP V 18-22&amp; GRAPH'!$I$12</c:f>
              <c:strCache>
                <c:ptCount val="1"/>
                <c:pt idx="0">
                  <c:v>Root Crops</c:v>
                </c:pt>
              </c:strCache>
            </c:strRef>
          </c:tx>
          <c:cat>
            <c:numRef>
              <c:f>'SUP V 18-22&amp; GRAPH'!$J$8:$N$8</c:f>
              <c:numCache>
                <c:formatCode>General</c:formatCode>
                <c:ptCount val="5"/>
                <c:pt idx="0">
                  <c:v>2018</c:v>
                </c:pt>
                <c:pt idx="1">
                  <c:v>2019</c:v>
                </c:pt>
                <c:pt idx="2">
                  <c:v>2020</c:v>
                </c:pt>
                <c:pt idx="3">
                  <c:v>2021</c:v>
                </c:pt>
                <c:pt idx="4">
                  <c:v>2022</c:v>
                </c:pt>
              </c:numCache>
            </c:numRef>
          </c:cat>
          <c:val>
            <c:numRef>
              <c:f>'SUP V 18-22&amp; GRAPH'!$J$12:$N$12</c:f>
              <c:numCache>
                <c:formatCode>_(* #,##0_);_(* \(#,##0\);_(* "-"??_);_(@_)</c:formatCode>
                <c:ptCount val="5"/>
                <c:pt idx="0">
                  <c:v>1538.5577199999998</c:v>
                </c:pt>
                <c:pt idx="1">
                  <c:v>1472.7683</c:v>
                </c:pt>
                <c:pt idx="2">
                  <c:v>1420.8569299999999</c:v>
                </c:pt>
                <c:pt idx="3">
                  <c:v>1477.9706899999999</c:v>
                </c:pt>
                <c:pt idx="4">
                  <c:v>1630.35844</c:v>
                </c:pt>
              </c:numCache>
            </c:numRef>
          </c:val>
          <c:extLst xmlns:c16r2="http://schemas.microsoft.com/office/drawing/2015/06/chart">
            <c:ext xmlns:c16="http://schemas.microsoft.com/office/drawing/2014/chart" uri="{C3380CC4-5D6E-409C-BE32-E72D297353CC}">
              <c16:uniqueId val="{00000003-572B-434D-8A7E-87CAD40959C6}"/>
            </c:ext>
          </c:extLst>
        </c:ser>
        <c:ser>
          <c:idx val="4"/>
          <c:order val="4"/>
          <c:tx>
            <c:strRef>
              <c:f>'SUP V 18-22&amp; GRAPH'!$I$13</c:f>
              <c:strCache>
                <c:ptCount val="1"/>
                <c:pt idx="0">
                  <c:v>Condiments</c:v>
                </c:pt>
              </c:strCache>
            </c:strRef>
          </c:tx>
          <c:cat>
            <c:numRef>
              <c:f>'SUP V 18-22&amp; GRAPH'!$J$8:$N$8</c:f>
              <c:numCache>
                <c:formatCode>General</c:formatCode>
                <c:ptCount val="5"/>
                <c:pt idx="0">
                  <c:v>2018</c:v>
                </c:pt>
                <c:pt idx="1">
                  <c:v>2019</c:v>
                </c:pt>
                <c:pt idx="2">
                  <c:v>2020</c:v>
                </c:pt>
                <c:pt idx="3">
                  <c:v>2021</c:v>
                </c:pt>
                <c:pt idx="4">
                  <c:v>2022</c:v>
                </c:pt>
              </c:numCache>
            </c:numRef>
          </c:cat>
          <c:val>
            <c:numRef>
              <c:f>'SUP V 18-22&amp; GRAPH'!$J$13:$N$13</c:f>
              <c:numCache>
                <c:formatCode>_(* #,##0_);_(* \(#,##0\);_(* "-"??_);_(@_)</c:formatCode>
                <c:ptCount val="5"/>
                <c:pt idx="0">
                  <c:v>765.83395999999993</c:v>
                </c:pt>
                <c:pt idx="1">
                  <c:v>740.57574999999986</c:v>
                </c:pt>
                <c:pt idx="2">
                  <c:v>847.87120999999979</c:v>
                </c:pt>
                <c:pt idx="3">
                  <c:v>783.55656000000033</c:v>
                </c:pt>
                <c:pt idx="4">
                  <c:v>840.11406000000022</c:v>
                </c:pt>
              </c:numCache>
            </c:numRef>
          </c:val>
          <c:extLst xmlns:c16r2="http://schemas.microsoft.com/office/drawing/2015/06/chart">
            <c:ext xmlns:c16="http://schemas.microsoft.com/office/drawing/2014/chart" uri="{C3380CC4-5D6E-409C-BE32-E72D297353CC}">
              <c16:uniqueId val="{00000004-572B-434D-8A7E-87CAD40959C6}"/>
            </c:ext>
          </c:extLst>
        </c:ser>
        <c:dLbls/>
        <c:shape val="box"/>
        <c:axId val="166175104"/>
        <c:axId val="166177024"/>
        <c:axId val="0"/>
      </c:bar3DChart>
      <c:catAx>
        <c:axId val="166175104"/>
        <c:scaling>
          <c:orientation val="minMax"/>
        </c:scaling>
        <c:axPos val="b"/>
        <c:title>
          <c:tx>
            <c:rich>
              <a:bodyPr/>
              <a:lstStyle/>
              <a:p>
                <a:pPr>
                  <a:defRPr/>
                </a:pPr>
                <a:r>
                  <a:rPr lang="en-US"/>
                  <a:t>YEAR</a:t>
                </a:r>
              </a:p>
            </c:rich>
          </c:tx>
          <c:layout/>
        </c:title>
        <c:numFmt formatCode="General" sourceLinked="1"/>
        <c:tickLblPos val="nextTo"/>
        <c:crossAx val="166177024"/>
        <c:crosses val="autoZero"/>
        <c:auto val="1"/>
        <c:lblAlgn val="ctr"/>
        <c:lblOffset val="100"/>
      </c:catAx>
      <c:valAx>
        <c:axId val="166177024"/>
        <c:scaling>
          <c:orientation val="minMax"/>
        </c:scaling>
        <c:axPos val="l"/>
        <c:majorGridlines/>
        <c:title>
          <c:tx>
            <c:rich>
              <a:bodyPr rot="0" vert="wordArtVert"/>
              <a:lstStyle/>
              <a:p>
                <a:pPr>
                  <a:defRPr/>
                </a:pPr>
                <a:r>
                  <a:rPr lang="en-US" sz="1000">
                    <a:latin typeface="Times New Roman" pitchFamily="18" charset="0"/>
                    <a:cs typeface="Times New Roman" pitchFamily="18" charset="0"/>
                  </a:rPr>
                  <a:t>EC$'000</a:t>
                </a:r>
              </a:p>
            </c:rich>
          </c:tx>
          <c:layout>
            <c:manualLayout>
              <c:xMode val="edge"/>
              <c:yMode val="edge"/>
              <c:x val="8.2471290690068449E-2"/>
              <c:y val="0.37626307922272062"/>
            </c:manualLayout>
          </c:layout>
        </c:title>
        <c:numFmt formatCode="_(* #,##0_);_(* \(#,##0\);_(* &quot;-&quot;??_);_(@_)" sourceLinked="1"/>
        <c:tickLblPos val="nextTo"/>
        <c:crossAx val="166175104"/>
        <c:crosses val="autoZero"/>
        <c:crossBetween val="between"/>
      </c:valAx>
    </c:plotArea>
    <c:legend>
      <c:legendPos val="r"/>
      <c:layout>
        <c:manualLayout>
          <c:xMode val="edge"/>
          <c:yMode val="edge"/>
          <c:x val="0.14566338148644634"/>
          <c:y val="0.91829453521699611"/>
          <c:w val="0.73964129650869581"/>
          <c:h val="6.4370596366869454E-2"/>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Value of Selected Vegetables 
by Leading Marketing Outlets</a:t>
            </a:r>
          </a:p>
        </c:rich>
      </c:tx>
      <c:layout>
        <c:manualLayout>
          <c:xMode val="edge"/>
          <c:yMode val="edge"/>
          <c:x val="0.22753735542919923"/>
          <c:y val="3.0076446099764538E-3"/>
        </c:manualLayout>
      </c:layout>
    </c:title>
    <c:view3D>
      <c:hPercent val="59"/>
      <c:depthPercent val="100"/>
      <c:rAngAx val="1"/>
    </c:view3D>
    <c:plotArea>
      <c:layout>
        <c:manualLayout>
          <c:layoutTarget val="inner"/>
          <c:xMode val="edge"/>
          <c:yMode val="edge"/>
          <c:x val="0.1375227354767882"/>
          <c:y val="0.17087589927175154"/>
          <c:w val="0.80317163276875492"/>
          <c:h val="0.6587421816488882"/>
        </c:manualLayout>
      </c:layout>
      <c:bar3DChart>
        <c:barDir val="col"/>
        <c:grouping val="clustered"/>
        <c:ser>
          <c:idx val="0"/>
          <c:order val="0"/>
          <c:tx>
            <c:strRef>
              <c:f>'SUP V 18-22&amp; GRAPH'!$I$40</c:f>
              <c:strCache>
                <c:ptCount val="1"/>
                <c:pt idx="0">
                  <c:v>Tomato</c:v>
                </c:pt>
              </c:strCache>
            </c:strRef>
          </c:tx>
          <c:cat>
            <c:numRef>
              <c:f>'SUP V 18-22&amp; GRAPH'!$J$39:$N$39</c:f>
              <c:numCache>
                <c:formatCode>General</c:formatCode>
                <c:ptCount val="5"/>
                <c:pt idx="0">
                  <c:v>2018</c:v>
                </c:pt>
                <c:pt idx="1">
                  <c:v>2019</c:v>
                </c:pt>
                <c:pt idx="2">
                  <c:v>2020</c:v>
                </c:pt>
                <c:pt idx="3">
                  <c:v>2021</c:v>
                </c:pt>
                <c:pt idx="4">
                  <c:v>2022</c:v>
                </c:pt>
              </c:numCache>
            </c:numRef>
          </c:cat>
          <c:val>
            <c:numRef>
              <c:f>'SUP V 18-22&amp; GRAPH'!$J$40:$N$40</c:f>
              <c:numCache>
                <c:formatCode>_(* #,##0_);_(* \(#,##0\);_(* "-"??_);_(@_)</c:formatCode>
                <c:ptCount val="5"/>
                <c:pt idx="0">
                  <c:v>777.22623999999996</c:v>
                </c:pt>
                <c:pt idx="1">
                  <c:v>649.90585999999985</c:v>
                </c:pt>
                <c:pt idx="2">
                  <c:v>806.99662999999998</c:v>
                </c:pt>
                <c:pt idx="3">
                  <c:v>770.14353000000006</c:v>
                </c:pt>
                <c:pt idx="4">
                  <c:v>748.66653000000008</c:v>
                </c:pt>
              </c:numCache>
            </c:numRef>
          </c:val>
          <c:extLst xmlns:c16r2="http://schemas.microsoft.com/office/drawing/2015/06/chart">
            <c:ext xmlns:c16="http://schemas.microsoft.com/office/drawing/2014/chart" uri="{C3380CC4-5D6E-409C-BE32-E72D297353CC}">
              <c16:uniqueId val="{00000000-36F0-4F73-90AB-625AF914082D}"/>
            </c:ext>
          </c:extLst>
        </c:ser>
        <c:ser>
          <c:idx val="1"/>
          <c:order val="1"/>
          <c:tx>
            <c:strRef>
              <c:f>'SUP V 18-22&amp; GRAPH'!$I$41</c:f>
              <c:strCache>
                <c:ptCount val="1"/>
                <c:pt idx="0">
                  <c:v>Cabbage</c:v>
                </c:pt>
              </c:strCache>
            </c:strRef>
          </c:tx>
          <c:cat>
            <c:numRef>
              <c:f>'SUP V 18-22&amp; GRAPH'!$J$39:$N$39</c:f>
              <c:numCache>
                <c:formatCode>General</c:formatCode>
                <c:ptCount val="5"/>
                <c:pt idx="0">
                  <c:v>2018</c:v>
                </c:pt>
                <c:pt idx="1">
                  <c:v>2019</c:v>
                </c:pt>
                <c:pt idx="2">
                  <c:v>2020</c:v>
                </c:pt>
                <c:pt idx="3">
                  <c:v>2021</c:v>
                </c:pt>
                <c:pt idx="4">
                  <c:v>2022</c:v>
                </c:pt>
              </c:numCache>
            </c:numRef>
          </c:cat>
          <c:val>
            <c:numRef>
              <c:f>'SUP V 18-22&amp; GRAPH'!$J$41:$N$41</c:f>
              <c:numCache>
                <c:formatCode>_(* #,##0_);_(* \(#,##0\);_(* "-"??_);_(@_)</c:formatCode>
                <c:ptCount val="5"/>
                <c:pt idx="0">
                  <c:v>448.59867000000003</c:v>
                </c:pt>
                <c:pt idx="1">
                  <c:v>424.25984999999997</c:v>
                </c:pt>
                <c:pt idx="2">
                  <c:v>329.22032999999993</c:v>
                </c:pt>
                <c:pt idx="3">
                  <c:v>358.80329999999998</c:v>
                </c:pt>
                <c:pt idx="4">
                  <c:v>310.9545</c:v>
                </c:pt>
              </c:numCache>
            </c:numRef>
          </c:val>
          <c:extLst xmlns:c16r2="http://schemas.microsoft.com/office/drawing/2015/06/chart">
            <c:ext xmlns:c16="http://schemas.microsoft.com/office/drawing/2014/chart" uri="{C3380CC4-5D6E-409C-BE32-E72D297353CC}">
              <c16:uniqueId val="{00000001-36F0-4F73-90AB-625AF914082D}"/>
            </c:ext>
          </c:extLst>
        </c:ser>
        <c:ser>
          <c:idx val="2"/>
          <c:order val="2"/>
          <c:tx>
            <c:strRef>
              <c:f>'SUP V 18-22&amp; GRAPH'!$I$42</c:f>
              <c:strCache>
                <c:ptCount val="1"/>
                <c:pt idx="0">
                  <c:v>Carrot</c:v>
                </c:pt>
              </c:strCache>
            </c:strRef>
          </c:tx>
          <c:cat>
            <c:numRef>
              <c:f>'SUP V 18-22&amp; GRAPH'!$J$39:$N$39</c:f>
              <c:numCache>
                <c:formatCode>General</c:formatCode>
                <c:ptCount val="5"/>
                <c:pt idx="0">
                  <c:v>2018</c:v>
                </c:pt>
                <c:pt idx="1">
                  <c:v>2019</c:v>
                </c:pt>
                <c:pt idx="2">
                  <c:v>2020</c:v>
                </c:pt>
                <c:pt idx="3">
                  <c:v>2021</c:v>
                </c:pt>
                <c:pt idx="4">
                  <c:v>2022</c:v>
                </c:pt>
              </c:numCache>
            </c:numRef>
          </c:cat>
          <c:val>
            <c:numRef>
              <c:f>'SUP V 18-22&amp; GRAPH'!$J$42:$N$42</c:f>
              <c:numCache>
                <c:formatCode>_(* #,##0_);_(* \(#,##0\);_(* "-"??_);_(@_)</c:formatCode>
                <c:ptCount val="5"/>
                <c:pt idx="0">
                  <c:v>22.370939999999994</c:v>
                </c:pt>
                <c:pt idx="1">
                  <c:v>15.181800000000001</c:v>
                </c:pt>
                <c:pt idx="2">
                  <c:v>20.812960000000004</c:v>
                </c:pt>
                <c:pt idx="3">
                  <c:v>22.17155</c:v>
                </c:pt>
                <c:pt idx="4">
                  <c:v>15.574470000000002</c:v>
                </c:pt>
              </c:numCache>
            </c:numRef>
          </c:val>
          <c:extLst xmlns:c16r2="http://schemas.microsoft.com/office/drawing/2015/06/chart">
            <c:ext xmlns:c16="http://schemas.microsoft.com/office/drawing/2014/chart" uri="{C3380CC4-5D6E-409C-BE32-E72D297353CC}">
              <c16:uniqueId val="{00000002-36F0-4F73-90AB-625AF914082D}"/>
            </c:ext>
          </c:extLst>
        </c:ser>
        <c:ser>
          <c:idx val="3"/>
          <c:order val="3"/>
          <c:tx>
            <c:strRef>
              <c:f>'SUP V 18-22&amp; GRAPH'!$I$43</c:f>
              <c:strCache>
                <c:ptCount val="1"/>
                <c:pt idx="0">
                  <c:v>Cucumber</c:v>
                </c:pt>
              </c:strCache>
            </c:strRef>
          </c:tx>
          <c:cat>
            <c:numRef>
              <c:f>'SUP V 18-22&amp; GRAPH'!$J$39:$N$39</c:f>
              <c:numCache>
                <c:formatCode>General</c:formatCode>
                <c:ptCount val="5"/>
                <c:pt idx="0">
                  <c:v>2018</c:v>
                </c:pt>
                <c:pt idx="1">
                  <c:v>2019</c:v>
                </c:pt>
                <c:pt idx="2">
                  <c:v>2020</c:v>
                </c:pt>
                <c:pt idx="3">
                  <c:v>2021</c:v>
                </c:pt>
                <c:pt idx="4">
                  <c:v>2022</c:v>
                </c:pt>
              </c:numCache>
            </c:numRef>
          </c:cat>
          <c:val>
            <c:numRef>
              <c:f>'SUP V 18-22&amp; GRAPH'!$J$43:$N$43</c:f>
              <c:numCache>
                <c:formatCode>_(* #,##0_);_(* \(#,##0\);_(* "-"??_);_(@_)</c:formatCode>
                <c:ptCount val="5"/>
                <c:pt idx="0">
                  <c:v>805.24232999999981</c:v>
                </c:pt>
                <c:pt idx="1">
                  <c:v>976.18122000000005</c:v>
                </c:pt>
                <c:pt idx="2">
                  <c:v>900.88209999999981</c:v>
                </c:pt>
                <c:pt idx="3">
                  <c:v>866.74297000000001</c:v>
                </c:pt>
                <c:pt idx="4">
                  <c:v>1067.7493100000002</c:v>
                </c:pt>
              </c:numCache>
            </c:numRef>
          </c:val>
          <c:extLst xmlns:c16r2="http://schemas.microsoft.com/office/drawing/2015/06/chart">
            <c:ext xmlns:c16="http://schemas.microsoft.com/office/drawing/2014/chart" uri="{C3380CC4-5D6E-409C-BE32-E72D297353CC}">
              <c16:uniqueId val="{00000003-36F0-4F73-90AB-625AF914082D}"/>
            </c:ext>
          </c:extLst>
        </c:ser>
        <c:ser>
          <c:idx val="4"/>
          <c:order val="4"/>
          <c:tx>
            <c:strRef>
              <c:f>'SUP V 18-22&amp; GRAPH'!$I$44</c:f>
              <c:strCache>
                <c:ptCount val="1"/>
                <c:pt idx="0">
                  <c:v>Lettuce</c:v>
                </c:pt>
              </c:strCache>
            </c:strRef>
          </c:tx>
          <c:cat>
            <c:numRef>
              <c:f>'SUP V 18-22&amp; GRAPH'!$J$39:$N$39</c:f>
              <c:numCache>
                <c:formatCode>General</c:formatCode>
                <c:ptCount val="5"/>
                <c:pt idx="0">
                  <c:v>2018</c:v>
                </c:pt>
                <c:pt idx="1">
                  <c:v>2019</c:v>
                </c:pt>
                <c:pt idx="2">
                  <c:v>2020</c:v>
                </c:pt>
                <c:pt idx="3">
                  <c:v>2021</c:v>
                </c:pt>
                <c:pt idx="4">
                  <c:v>2022</c:v>
                </c:pt>
              </c:numCache>
            </c:numRef>
          </c:cat>
          <c:val>
            <c:numRef>
              <c:f>'SUP V 18-22&amp; GRAPH'!$J$44:$N$44</c:f>
              <c:numCache>
                <c:formatCode>_(* #,##0_);_(* \(#,##0\);_(* "-"??_);_(@_)</c:formatCode>
                <c:ptCount val="5"/>
                <c:pt idx="0">
                  <c:v>882.64025000000015</c:v>
                </c:pt>
                <c:pt idx="1">
                  <c:v>847.0148200000001</c:v>
                </c:pt>
                <c:pt idx="2">
                  <c:v>818.35536000000013</c:v>
                </c:pt>
                <c:pt idx="3">
                  <c:v>885.53037999999992</c:v>
                </c:pt>
                <c:pt idx="4">
                  <c:v>825.35483999999997</c:v>
                </c:pt>
              </c:numCache>
            </c:numRef>
          </c:val>
          <c:extLst xmlns:c16r2="http://schemas.microsoft.com/office/drawing/2015/06/chart">
            <c:ext xmlns:c16="http://schemas.microsoft.com/office/drawing/2014/chart" uri="{C3380CC4-5D6E-409C-BE32-E72D297353CC}">
              <c16:uniqueId val="{00000004-36F0-4F73-90AB-625AF914082D}"/>
            </c:ext>
          </c:extLst>
        </c:ser>
        <c:ser>
          <c:idx val="5"/>
          <c:order val="5"/>
          <c:tx>
            <c:strRef>
              <c:f>'SUP V 18-22&amp; GRAPH'!$I$45</c:f>
              <c:strCache>
                <c:ptCount val="1"/>
                <c:pt idx="0">
                  <c:v>Sweet Pepper</c:v>
                </c:pt>
              </c:strCache>
            </c:strRef>
          </c:tx>
          <c:cat>
            <c:numRef>
              <c:f>'SUP V 18-22&amp; GRAPH'!$J$39:$N$39</c:f>
              <c:numCache>
                <c:formatCode>General</c:formatCode>
                <c:ptCount val="5"/>
                <c:pt idx="0">
                  <c:v>2018</c:v>
                </c:pt>
                <c:pt idx="1">
                  <c:v>2019</c:v>
                </c:pt>
                <c:pt idx="2">
                  <c:v>2020</c:v>
                </c:pt>
                <c:pt idx="3">
                  <c:v>2021</c:v>
                </c:pt>
                <c:pt idx="4">
                  <c:v>2022</c:v>
                </c:pt>
              </c:numCache>
            </c:numRef>
          </c:cat>
          <c:val>
            <c:numRef>
              <c:f>'SUP V 18-22&amp; GRAPH'!$J$45:$N$45</c:f>
              <c:numCache>
                <c:formatCode>_(* #,##0_);_(* \(#,##0\);_(* "-"??_);_(@_)</c:formatCode>
                <c:ptCount val="5"/>
                <c:pt idx="0">
                  <c:v>389.18074000000001</c:v>
                </c:pt>
                <c:pt idx="1">
                  <c:v>359.52457999999996</c:v>
                </c:pt>
                <c:pt idx="2">
                  <c:v>247.80699000000001</c:v>
                </c:pt>
                <c:pt idx="3">
                  <c:v>238.50151</c:v>
                </c:pt>
                <c:pt idx="4">
                  <c:v>299.75357000000002</c:v>
                </c:pt>
              </c:numCache>
            </c:numRef>
          </c:val>
          <c:extLst xmlns:c16r2="http://schemas.microsoft.com/office/drawing/2015/06/chart">
            <c:ext xmlns:c16="http://schemas.microsoft.com/office/drawing/2014/chart" uri="{C3380CC4-5D6E-409C-BE32-E72D297353CC}">
              <c16:uniqueId val="{00000005-36F0-4F73-90AB-625AF914082D}"/>
            </c:ext>
          </c:extLst>
        </c:ser>
        <c:dLbls/>
        <c:shape val="box"/>
        <c:axId val="166131968"/>
        <c:axId val="166216064"/>
        <c:axId val="0"/>
      </c:bar3DChart>
      <c:catAx>
        <c:axId val="166131968"/>
        <c:scaling>
          <c:orientation val="minMax"/>
        </c:scaling>
        <c:axPos val="b"/>
        <c:title>
          <c:tx>
            <c:rich>
              <a:bodyPr/>
              <a:lstStyle/>
              <a:p>
                <a:pPr>
                  <a:defRPr/>
                </a:pPr>
                <a:r>
                  <a:rPr lang="en-US"/>
                  <a:t>YEAR</a:t>
                </a:r>
              </a:p>
            </c:rich>
          </c:tx>
          <c:layout/>
        </c:title>
        <c:numFmt formatCode="General" sourceLinked="1"/>
        <c:tickLblPos val="low"/>
        <c:txPr>
          <a:bodyPr rot="0" vert="horz"/>
          <a:lstStyle/>
          <a:p>
            <a:pPr>
              <a:defRPr/>
            </a:pPr>
            <a:endParaRPr lang="en-US"/>
          </a:p>
        </c:txPr>
        <c:crossAx val="166216064"/>
        <c:crosses val="autoZero"/>
        <c:auto val="1"/>
        <c:lblAlgn val="ctr"/>
        <c:lblOffset val="100"/>
        <c:tickLblSkip val="1"/>
        <c:tickMarkSkip val="1"/>
      </c:catAx>
      <c:valAx>
        <c:axId val="166216064"/>
        <c:scaling>
          <c:orientation val="minMax"/>
        </c:scaling>
        <c:axPos val="l"/>
        <c:majorGridlines/>
        <c:title>
          <c:tx>
            <c:rich>
              <a:bodyPr rot="0" vert="wordArtVert"/>
              <a:lstStyle/>
              <a:p>
                <a:pPr>
                  <a:defRPr>
                    <a:latin typeface="Times New Roman" pitchFamily="18" charset="0"/>
                    <a:cs typeface="Times New Roman" pitchFamily="18" charset="0"/>
                  </a:defRPr>
                </a:pPr>
                <a:r>
                  <a:rPr lang="en-US">
                    <a:latin typeface="Times New Roman" pitchFamily="18" charset="0"/>
                    <a:cs typeface="Times New Roman" pitchFamily="18" charset="0"/>
                  </a:rPr>
                  <a:t>EC$'000</a:t>
                </a:r>
              </a:p>
            </c:rich>
          </c:tx>
          <c:layout>
            <c:manualLayout>
              <c:xMode val="edge"/>
              <c:yMode val="edge"/>
              <c:x val="8.8075551851809181E-2"/>
              <c:y val="0.28365844780351362"/>
            </c:manualLayout>
          </c:layout>
        </c:title>
        <c:numFmt formatCode="_(* #,##0_);_(* \(#,##0\);_(* &quot;-&quot;??_);_(@_)" sourceLinked="1"/>
        <c:tickLblPos val="nextTo"/>
        <c:txPr>
          <a:bodyPr rot="0" vert="horz"/>
          <a:lstStyle/>
          <a:p>
            <a:pPr>
              <a:defRPr/>
            </a:pPr>
            <a:endParaRPr lang="en-US"/>
          </a:p>
        </c:txPr>
        <c:crossAx val="166131968"/>
        <c:crosses val="autoZero"/>
        <c:crossBetween val="between"/>
      </c:valAx>
      <c:spPr>
        <a:noFill/>
        <a:ln w="25400">
          <a:noFill/>
        </a:ln>
      </c:spPr>
    </c:plotArea>
    <c:legend>
      <c:legendPos val="b"/>
      <c:layout>
        <c:manualLayout>
          <c:xMode val="edge"/>
          <c:yMode val="edge"/>
          <c:x val="0.14044298034174307"/>
          <c:y val="0.90062600786726821"/>
          <c:w val="0.78976110129090993"/>
          <c:h val="9.4517309423913246E-2"/>
        </c:manualLayout>
      </c:layout>
    </c:legend>
    <c:plotVisOnly val="1"/>
    <c:dispBlanksAs val="gap"/>
  </c:chart>
  <c:printSettings>
    <c:headerFooter alignWithMargins="0"/>
    <c:pageMargins b="1" l="0.75000000000000078" r="0.75000000000000078"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VALUE</a:t>
            </a:r>
            <a:r>
              <a:rPr lang="en-US" baseline="0"/>
              <a:t> </a:t>
            </a:r>
            <a:r>
              <a:rPr lang="en-US"/>
              <a:t>OF FOOD CROPS BY LEADING MARKETING OUTLETS</a:t>
            </a:r>
          </a:p>
        </c:rich>
      </c:tx>
      <c:layout>
        <c:manualLayout>
          <c:xMode val="edge"/>
          <c:yMode val="edge"/>
          <c:x val="0.18550885565713077"/>
          <c:y val="2.1317225197658517E-2"/>
        </c:manualLayout>
      </c:layout>
    </c:title>
    <c:view3D>
      <c:hPercent val="65"/>
      <c:depthPercent val="100"/>
      <c:rAngAx val="1"/>
    </c:view3D>
    <c:plotArea>
      <c:layout>
        <c:manualLayout>
          <c:layoutTarget val="inner"/>
          <c:xMode val="edge"/>
          <c:yMode val="edge"/>
          <c:x val="0.13641675565517059"/>
          <c:y val="0.18907221343094829"/>
          <c:w val="0.78622199795815384"/>
          <c:h val="0.63182784996119301"/>
        </c:manualLayout>
      </c:layout>
      <c:bar3DChart>
        <c:barDir val="col"/>
        <c:grouping val="clustered"/>
        <c:ser>
          <c:idx val="0"/>
          <c:order val="0"/>
          <c:tx>
            <c:strRef>
              <c:f>'SUP V 18-22&amp; GRAPH'!$I$67</c:f>
              <c:strCache>
                <c:ptCount val="1"/>
                <c:pt idx="0">
                  <c:v>Dasheen</c:v>
                </c:pt>
              </c:strCache>
            </c:strRef>
          </c:tx>
          <c:cat>
            <c:numRef>
              <c:f>'SUP V 18-22&amp; GRAPH'!$J$66:$N$66</c:f>
              <c:numCache>
                <c:formatCode>General</c:formatCode>
                <c:ptCount val="5"/>
                <c:pt idx="0">
                  <c:v>2018</c:v>
                </c:pt>
                <c:pt idx="1">
                  <c:v>2019</c:v>
                </c:pt>
                <c:pt idx="2">
                  <c:v>2020</c:v>
                </c:pt>
                <c:pt idx="3">
                  <c:v>2021</c:v>
                </c:pt>
                <c:pt idx="4">
                  <c:v>2022</c:v>
                </c:pt>
              </c:numCache>
            </c:numRef>
          </c:cat>
          <c:val>
            <c:numRef>
              <c:f>'SUP V 18-22&amp; GRAPH'!$J$67:$N$67</c:f>
              <c:numCache>
                <c:formatCode>_(* #,##0_);_(* \(#,##0\);_(* "-"??_);_(@_)</c:formatCode>
                <c:ptCount val="5"/>
                <c:pt idx="0">
                  <c:v>383.48241000000002</c:v>
                </c:pt>
                <c:pt idx="1">
                  <c:v>410.70359999999999</c:v>
                </c:pt>
                <c:pt idx="2">
                  <c:v>422.98500000000001</c:v>
                </c:pt>
                <c:pt idx="3">
                  <c:v>456.60864000000004</c:v>
                </c:pt>
                <c:pt idx="4">
                  <c:v>534.89664000000005</c:v>
                </c:pt>
              </c:numCache>
            </c:numRef>
          </c:val>
          <c:extLst xmlns:c16r2="http://schemas.microsoft.com/office/drawing/2015/06/chart">
            <c:ext xmlns:c16="http://schemas.microsoft.com/office/drawing/2014/chart" uri="{C3380CC4-5D6E-409C-BE32-E72D297353CC}">
              <c16:uniqueId val="{00000000-388F-46A2-9872-C488100CF297}"/>
            </c:ext>
          </c:extLst>
        </c:ser>
        <c:ser>
          <c:idx val="1"/>
          <c:order val="1"/>
          <c:tx>
            <c:strRef>
              <c:f>'SUP V 18-22&amp; GRAPH'!$I$68</c:f>
              <c:strCache>
                <c:ptCount val="1"/>
                <c:pt idx="0">
                  <c:v>Sweet Potato</c:v>
                </c:pt>
              </c:strCache>
            </c:strRef>
          </c:tx>
          <c:cat>
            <c:numRef>
              <c:f>'SUP V 18-22&amp; GRAPH'!$J$66:$N$66</c:f>
              <c:numCache>
                <c:formatCode>General</c:formatCode>
                <c:ptCount val="5"/>
                <c:pt idx="0">
                  <c:v>2018</c:v>
                </c:pt>
                <c:pt idx="1">
                  <c:v>2019</c:v>
                </c:pt>
                <c:pt idx="2">
                  <c:v>2020</c:v>
                </c:pt>
                <c:pt idx="3">
                  <c:v>2021</c:v>
                </c:pt>
                <c:pt idx="4">
                  <c:v>2022</c:v>
                </c:pt>
              </c:numCache>
            </c:numRef>
          </c:cat>
          <c:val>
            <c:numRef>
              <c:f>'SUP V 18-22&amp; GRAPH'!$J$68:$N$68</c:f>
              <c:numCache>
                <c:formatCode>_(* #,##0_);_(* \(#,##0\);_(* "-"??_);_(@_)</c:formatCode>
                <c:ptCount val="5"/>
                <c:pt idx="0">
                  <c:v>559.35245999999995</c:v>
                </c:pt>
                <c:pt idx="1">
                  <c:v>499.72747999999996</c:v>
                </c:pt>
                <c:pt idx="2">
                  <c:v>487.56402000000003</c:v>
                </c:pt>
                <c:pt idx="3">
                  <c:v>472.47913</c:v>
                </c:pt>
                <c:pt idx="4">
                  <c:v>562.82951000000003</c:v>
                </c:pt>
              </c:numCache>
            </c:numRef>
          </c:val>
          <c:extLst xmlns:c16r2="http://schemas.microsoft.com/office/drawing/2015/06/chart">
            <c:ext xmlns:c16="http://schemas.microsoft.com/office/drawing/2014/chart" uri="{C3380CC4-5D6E-409C-BE32-E72D297353CC}">
              <c16:uniqueId val="{00000001-388F-46A2-9872-C488100CF297}"/>
            </c:ext>
          </c:extLst>
        </c:ser>
        <c:ser>
          <c:idx val="2"/>
          <c:order val="2"/>
          <c:tx>
            <c:strRef>
              <c:f>'SUP V 18-22&amp; GRAPH'!$I$69</c:f>
              <c:strCache>
                <c:ptCount val="1"/>
                <c:pt idx="0">
                  <c:v>Tannia</c:v>
                </c:pt>
              </c:strCache>
            </c:strRef>
          </c:tx>
          <c:cat>
            <c:numRef>
              <c:f>'SUP V 18-22&amp; GRAPH'!$J$66:$N$66</c:f>
              <c:numCache>
                <c:formatCode>General</c:formatCode>
                <c:ptCount val="5"/>
                <c:pt idx="0">
                  <c:v>2018</c:v>
                </c:pt>
                <c:pt idx="1">
                  <c:v>2019</c:v>
                </c:pt>
                <c:pt idx="2">
                  <c:v>2020</c:v>
                </c:pt>
                <c:pt idx="3">
                  <c:v>2021</c:v>
                </c:pt>
                <c:pt idx="4">
                  <c:v>2022</c:v>
                </c:pt>
              </c:numCache>
            </c:numRef>
          </c:cat>
          <c:val>
            <c:numRef>
              <c:f>'SUP V 18-22&amp; GRAPH'!$J$69:$N$69</c:f>
              <c:numCache>
                <c:formatCode>_(* #,##0_);_(* \(#,##0\);_(* "-"??_);_(@_)</c:formatCode>
                <c:ptCount val="5"/>
                <c:pt idx="0">
                  <c:v>152.54012</c:v>
                </c:pt>
                <c:pt idx="1">
                  <c:v>109.52891999999999</c:v>
                </c:pt>
                <c:pt idx="2">
                  <c:v>106.57840000000002</c:v>
                </c:pt>
                <c:pt idx="3">
                  <c:v>158.21231</c:v>
                </c:pt>
                <c:pt idx="4">
                  <c:v>134.58436</c:v>
                </c:pt>
              </c:numCache>
            </c:numRef>
          </c:val>
          <c:extLst xmlns:c16r2="http://schemas.microsoft.com/office/drawing/2015/06/chart">
            <c:ext xmlns:c16="http://schemas.microsoft.com/office/drawing/2014/chart" uri="{C3380CC4-5D6E-409C-BE32-E72D297353CC}">
              <c16:uniqueId val="{00000002-388F-46A2-9872-C488100CF297}"/>
            </c:ext>
          </c:extLst>
        </c:ser>
        <c:ser>
          <c:idx val="3"/>
          <c:order val="3"/>
          <c:tx>
            <c:strRef>
              <c:f>'SUP V 18-22&amp; GRAPH'!$I$70</c:f>
              <c:strCache>
                <c:ptCount val="1"/>
                <c:pt idx="0">
                  <c:v>Yams</c:v>
                </c:pt>
              </c:strCache>
            </c:strRef>
          </c:tx>
          <c:cat>
            <c:numRef>
              <c:f>'SUP V 18-22&amp; GRAPH'!$J$66:$N$66</c:f>
              <c:numCache>
                <c:formatCode>General</c:formatCode>
                <c:ptCount val="5"/>
                <c:pt idx="0">
                  <c:v>2018</c:v>
                </c:pt>
                <c:pt idx="1">
                  <c:v>2019</c:v>
                </c:pt>
                <c:pt idx="2">
                  <c:v>2020</c:v>
                </c:pt>
                <c:pt idx="3">
                  <c:v>2021</c:v>
                </c:pt>
                <c:pt idx="4">
                  <c:v>2022</c:v>
                </c:pt>
              </c:numCache>
            </c:numRef>
          </c:cat>
          <c:val>
            <c:numRef>
              <c:f>'SUP V 18-22&amp; GRAPH'!$J$70:$N$70</c:f>
              <c:numCache>
                <c:formatCode>_(* #,##0_);_(* \(#,##0\);_(* "-"??_);_(@_)</c:formatCode>
                <c:ptCount val="5"/>
                <c:pt idx="0">
                  <c:v>443.18272999999999</c:v>
                </c:pt>
                <c:pt idx="1">
                  <c:v>452.80830000000003</c:v>
                </c:pt>
                <c:pt idx="2">
                  <c:v>403.72950999999995</c:v>
                </c:pt>
                <c:pt idx="3">
                  <c:v>390.67061000000001</c:v>
                </c:pt>
                <c:pt idx="4">
                  <c:v>398.04793000000006</c:v>
                </c:pt>
              </c:numCache>
            </c:numRef>
          </c:val>
          <c:extLst xmlns:c16r2="http://schemas.microsoft.com/office/drawing/2015/06/chart">
            <c:ext xmlns:c16="http://schemas.microsoft.com/office/drawing/2014/chart" uri="{C3380CC4-5D6E-409C-BE32-E72D297353CC}">
              <c16:uniqueId val="{00000003-388F-46A2-9872-C488100CF297}"/>
            </c:ext>
          </c:extLst>
        </c:ser>
        <c:ser>
          <c:idx val="4"/>
          <c:order val="4"/>
          <c:tx>
            <c:strRef>
              <c:f>'SUP V 18-22&amp; GRAPH'!$I$71</c:f>
              <c:strCache>
                <c:ptCount val="1"/>
                <c:pt idx="0">
                  <c:v>Plantain</c:v>
                </c:pt>
              </c:strCache>
            </c:strRef>
          </c:tx>
          <c:cat>
            <c:numRef>
              <c:f>'SUP V 18-22&amp; GRAPH'!$J$66:$N$66</c:f>
              <c:numCache>
                <c:formatCode>General</c:formatCode>
                <c:ptCount val="5"/>
                <c:pt idx="0">
                  <c:v>2018</c:v>
                </c:pt>
                <c:pt idx="1">
                  <c:v>2019</c:v>
                </c:pt>
                <c:pt idx="2">
                  <c:v>2020</c:v>
                </c:pt>
                <c:pt idx="3">
                  <c:v>2021</c:v>
                </c:pt>
                <c:pt idx="4">
                  <c:v>2022</c:v>
                </c:pt>
              </c:numCache>
            </c:numRef>
          </c:cat>
          <c:val>
            <c:numRef>
              <c:f>'SUP V 18-22&amp; GRAPH'!$J$71:$N$71</c:f>
              <c:numCache>
                <c:formatCode>_(* #,##0_);_(* \(#,##0\);_(* "-"??_);_(@_)</c:formatCode>
                <c:ptCount val="5"/>
                <c:pt idx="0">
                  <c:v>862.78582000000006</c:v>
                </c:pt>
                <c:pt idx="1">
                  <c:v>1352.4686000000002</c:v>
                </c:pt>
                <c:pt idx="2">
                  <c:v>1303.8009100000002</c:v>
                </c:pt>
                <c:pt idx="3">
                  <c:v>1048.5696699999999</c:v>
                </c:pt>
                <c:pt idx="4">
                  <c:v>1198.99001</c:v>
                </c:pt>
              </c:numCache>
            </c:numRef>
          </c:val>
          <c:extLst xmlns:c16r2="http://schemas.microsoft.com/office/drawing/2015/06/chart">
            <c:ext xmlns:c16="http://schemas.microsoft.com/office/drawing/2014/chart" uri="{C3380CC4-5D6E-409C-BE32-E72D297353CC}">
              <c16:uniqueId val="{00000004-388F-46A2-9872-C488100CF297}"/>
            </c:ext>
          </c:extLst>
        </c:ser>
        <c:ser>
          <c:idx val="5"/>
          <c:order val="5"/>
          <c:tx>
            <c:strRef>
              <c:f>'SUP V 18-22&amp; GRAPH'!$I$72</c:f>
              <c:strCache>
                <c:ptCount val="1"/>
                <c:pt idx="0">
                  <c:v>Green Banana</c:v>
                </c:pt>
              </c:strCache>
            </c:strRef>
          </c:tx>
          <c:cat>
            <c:numRef>
              <c:f>'SUP V 18-22&amp; GRAPH'!$J$66:$N$66</c:f>
              <c:numCache>
                <c:formatCode>General</c:formatCode>
                <c:ptCount val="5"/>
                <c:pt idx="0">
                  <c:v>2018</c:v>
                </c:pt>
                <c:pt idx="1">
                  <c:v>2019</c:v>
                </c:pt>
                <c:pt idx="2">
                  <c:v>2020</c:v>
                </c:pt>
                <c:pt idx="3">
                  <c:v>2021</c:v>
                </c:pt>
                <c:pt idx="4">
                  <c:v>2022</c:v>
                </c:pt>
              </c:numCache>
            </c:numRef>
          </c:cat>
          <c:val>
            <c:numRef>
              <c:f>'SUP V 18-22&amp; GRAPH'!$J$72:$N$72</c:f>
              <c:numCache>
                <c:formatCode>_(* #,##0_);_(* \(#,##0\);_(* "-"??_);_(@_)</c:formatCode>
                <c:ptCount val="5"/>
                <c:pt idx="0">
                  <c:v>685.92580999999996</c:v>
                </c:pt>
                <c:pt idx="1">
                  <c:v>733.03941000000009</c:v>
                </c:pt>
                <c:pt idx="2">
                  <c:v>799.06715999999994</c:v>
                </c:pt>
                <c:pt idx="3">
                  <c:v>629.92185000000006</c:v>
                </c:pt>
                <c:pt idx="4">
                  <c:v>643.48212000000001</c:v>
                </c:pt>
              </c:numCache>
            </c:numRef>
          </c:val>
          <c:extLst xmlns:c16r2="http://schemas.microsoft.com/office/drawing/2015/06/chart">
            <c:ext xmlns:c16="http://schemas.microsoft.com/office/drawing/2014/chart" uri="{C3380CC4-5D6E-409C-BE32-E72D297353CC}">
              <c16:uniqueId val="{00000005-388F-46A2-9872-C488100CF297}"/>
            </c:ext>
          </c:extLst>
        </c:ser>
        <c:dLbls/>
        <c:shape val="box"/>
        <c:axId val="166280192"/>
        <c:axId val="166286464"/>
        <c:axId val="0"/>
      </c:bar3DChart>
      <c:catAx>
        <c:axId val="166280192"/>
        <c:scaling>
          <c:orientation val="minMax"/>
        </c:scaling>
        <c:axPos val="b"/>
        <c:title>
          <c:tx>
            <c:rich>
              <a:bodyPr/>
              <a:lstStyle/>
              <a:p>
                <a:pPr>
                  <a:defRPr/>
                </a:pPr>
                <a:r>
                  <a:rPr lang="en-US"/>
                  <a:t>YEAR</a:t>
                </a:r>
              </a:p>
            </c:rich>
          </c:tx>
          <c:layout/>
        </c:title>
        <c:numFmt formatCode="General" sourceLinked="1"/>
        <c:tickLblPos val="low"/>
        <c:txPr>
          <a:bodyPr rot="0" vert="horz"/>
          <a:lstStyle/>
          <a:p>
            <a:pPr>
              <a:defRPr/>
            </a:pPr>
            <a:endParaRPr lang="en-US"/>
          </a:p>
        </c:txPr>
        <c:crossAx val="166286464"/>
        <c:crosses val="autoZero"/>
        <c:auto val="1"/>
        <c:lblAlgn val="ctr"/>
        <c:lblOffset val="100"/>
        <c:tickLblSkip val="1"/>
        <c:tickMarkSkip val="1"/>
      </c:catAx>
      <c:valAx>
        <c:axId val="166286464"/>
        <c:scaling>
          <c:orientation val="minMax"/>
        </c:scaling>
        <c:axPos val="l"/>
        <c:majorGridlines/>
        <c:title>
          <c:tx>
            <c:rich>
              <a:bodyPr rot="0" vert="wordArtVert"/>
              <a:lstStyle/>
              <a:p>
                <a:pPr>
                  <a:defRPr sz="1000">
                    <a:latin typeface="Times New Roman" pitchFamily="18" charset="0"/>
                    <a:cs typeface="Times New Roman" pitchFamily="18" charset="0"/>
                  </a:defRPr>
                </a:pPr>
                <a:r>
                  <a:rPr lang="en-US" sz="1000">
                    <a:latin typeface="Times New Roman" pitchFamily="18" charset="0"/>
                    <a:cs typeface="Times New Roman" pitchFamily="18" charset="0"/>
                  </a:rPr>
                  <a:t>EC$'000</a:t>
                </a:r>
              </a:p>
            </c:rich>
          </c:tx>
          <c:layout>
            <c:manualLayout>
              <c:xMode val="edge"/>
              <c:yMode val="edge"/>
              <c:x val="7.886376349007046E-2"/>
              <c:y val="0.29984014977811746"/>
            </c:manualLayout>
          </c:layout>
        </c:title>
        <c:numFmt formatCode="_(* #,##0_);_(* \(#,##0\);_(* &quot;-&quot;??_);_(@_)" sourceLinked="1"/>
        <c:tickLblPos val="nextTo"/>
        <c:txPr>
          <a:bodyPr rot="0" vert="horz"/>
          <a:lstStyle/>
          <a:p>
            <a:pPr>
              <a:defRPr/>
            </a:pPr>
            <a:endParaRPr lang="en-US"/>
          </a:p>
        </c:txPr>
        <c:crossAx val="166280192"/>
        <c:crosses val="autoZero"/>
        <c:crossBetween val="between"/>
      </c:valAx>
      <c:spPr>
        <a:noFill/>
        <a:ln w="25400">
          <a:noFill/>
        </a:ln>
      </c:spPr>
    </c:plotArea>
    <c:legend>
      <c:legendPos val="b"/>
      <c:layout>
        <c:manualLayout>
          <c:xMode val="edge"/>
          <c:yMode val="edge"/>
          <c:x val="0.15182138416908417"/>
          <c:y val="0.91566096610805014"/>
          <c:w val="0.77480450223692765"/>
          <c:h val="5.2732211578202938E-2"/>
        </c:manualLayout>
      </c:layout>
    </c:legend>
    <c:plotVisOnly val="1"/>
    <c:dispBlanksAs val="gap"/>
  </c:chart>
  <c:printSettings>
    <c:headerFooter alignWithMargins="0"/>
    <c:pageMargins b="1" l="0.75000000000000078" r="0.75000000000000078"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600"/>
              <a:t>Total Purchases of Selected Agricultural 
Commodities by Leading Hotels </a:t>
            </a:r>
          </a:p>
        </c:rich>
      </c:tx>
      <c:layout>
        <c:manualLayout>
          <c:xMode val="edge"/>
          <c:yMode val="edge"/>
          <c:x val="0.21736374577240516"/>
          <c:y val="1.2482992184855338E-2"/>
        </c:manualLayout>
      </c:layout>
    </c:title>
    <c:view3D>
      <c:hPercent val="60"/>
      <c:depthPercent val="70"/>
      <c:rAngAx val="1"/>
    </c:view3D>
    <c:sideWall>
      <c:spPr>
        <a:ln w="12700"/>
      </c:spPr>
    </c:sideWall>
    <c:backWall>
      <c:spPr>
        <a:noFill/>
        <a:ln w="0">
          <a:noFill/>
        </a:ln>
        <a:effectLst/>
      </c:spPr>
    </c:backWall>
    <c:plotArea>
      <c:layout>
        <c:manualLayout>
          <c:layoutTarget val="inner"/>
          <c:xMode val="edge"/>
          <c:yMode val="edge"/>
          <c:x val="0.13702678294245479"/>
          <c:y val="0.16343782498885748"/>
          <c:w val="0.7360775265994981"/>
          <c:h val="0.60799422460252195"/>
        </c:manualLayout>
      </c:layout>
      <c:bar3DChart>
        <c:barDir val="col"/>
        <c:grouping val="clustered"/>
        <c:ser>
          <c:idx val="0"/>
          <c:order val="0"/>
          <c:tx>
            <c:strRef>
              <c:f>'HOTEL Q 18-22 &amp; GRAPH'!$J$11</c:f>
              <c:strCache>
                <c:ptCount val="1"/>
                <c:pt idx="0">
                  <c:v>Fruit &amp; Tree Crops</c:v>
                </c:pt>
              </c:strCache>
            </c:strRef>
          </c:tx>
          <c:cat>
            <c:strRef>
              <c:f>'HOTEL Q 18-22 &amp; GRAPH'!$K$9:$O$10</c:f>
              <c:strCache>
                <c:ptCount val="5"/>
                <c:pt idx="0">
                  <c:v>2018</c:v>
                </c:pt>
                <c:pt idx="1">
                  <c:v>2019</c:v>
                </c:pt>
                <c:pt idx="2">
                  <c:v>2020</c:v>
                </c:pt>
                <c:pt idx="3">
                  <c:v>2021</c:v>
                </c:pt>
                <c:pt idx="4">
                  <c:v>2022</c:v>
                </c:pt>
              </c:strCache>
            </c:strRef>
          </c:cat>
          <c:val>
            <c:numRef>
              <c:f>'HOTEL Q 18-22 &amp; GRAPH'!$K$11:$O$11</c:f>
              <c:numCache>
                <c:formatCode>0</c:formatCode>
                <c:ptCount val="5"/>
                <c:pt idx="0">
                  <c:v>367.27447000000001</c:v>
                </c:pt>
                <c:pt idx="1">
                  <c:v>369.38597000000004</c:v>
                </c:pt>
                <c:pt idx="2">
                  <c:v>125.87716</c:v>
                </c:pt>
                <c:pt idx="3">
                  <c:v>172.73261000000005</c:v>
                </c:pt>
                <c:pt idx="4">
                  <c:v>316.02091000000007</c:v>
                </c:pt>
              </c:numCache>
            </c:numRef>
          </c:val>
          <c:extLst xmlns:c16r2="http://schemas.microsoft.com/office/drawing/2015/06/chart">
            <c:ext xmlns:c16="http://schemas.microsoft.com/office/drawing/2014/chart" uri="{C3380CC4-5D6E-409C-BE32-E72D297353CC}">
              <c16:uniqueId val="{00000000-9255-4533-A50C-3B6FADB45102}"/>
            </c:ext>
          </c:extLst>
        </c:ser>
        <c:ser>
          <c:idx val="1"/>
          <c:order val="1"/>
          <c:tx>
            <c:strRef>
              <c:f>'HOTEL Q 18-22 &amp; GRAPH'!$J$12</c:f>
              <c:strCache>
                <c:ptCount val="1"/>
                <c:pt idx="0">
                  <c:v>Vegetables</c:v>
                </c:pt>
              </c:strCache>
            </c:strRef>
          </c:tx>
          <c:cat>
            <c:strRef>
              <c:f>'HOTEL Q 18-22 &amp; GRAPH'!$K$9:$O$10</c:f>
              <c:strCache>
                <c:ptCount val="5"/>
                <c:pt idx="0">
                  <c:v>2018</c:v>
                </c:pt>
                <c:pt idx="1">
                  <c:v>2019</c:v>
                </c:pt>
                <c:pt idx="2">
                  <c:v>2020</c:v>
                </c:pt>
                <c:pt idx="3">
                  <c:v>2021</c:v>
                </c:pt>
                <c:pt idx="4">
                  <c:v>2022</c:v>
                </c:pt>
              </c:strCache>
            </c:strRef>
          </c:cat>
          <c:val>
            <c:numRef>
              <c:f>'HOTEL Q 18-22 &amp; GRAPH'!$K$12:$O$12</c:f>
              <c:numCache>
                <c:formatCode>0</c:formatCode>
                <c:ptCount val="5"/>
                <c:pt idx="0">
                  <c:v>254.82083</c:v>
                </c:pt>
                <c:pt idx="1">
                  <c:v>267.01282000000003</c:v>
                </c:pt>
                <c:pt idx="2">
                  <c:v>90.222779999999986</c:v>
                </c:pt>
                <c:pt idx="3">
                  <c:v>115.68584000000001</c:v>
                </c:pt>
                <c:pt idx="4">
                  <c:v>216.39324999999999</c:v>
                </c:pt>
              </c:numCache>
            </c:numRef>
          </c:val>
          <c:extLst xmlns:c16r2="http://schemas.microsoft.com/office/drawing/2015/06/chart">
            <c:ext xmlns:c16="http://schemas.microsoft.com/office/drawing/2014/chart" uri="{C3380CC4-5D6E-409C-BE32-E72D297353CC}">
              <c16:uniqueId val="{00000001-9255-4533-A50C-3B6FADB45102}"/>
            </c:ext>
          </c:extLst>
        </c:ser>
        <c:ser>
          <c:idx val="2"/>
          <c:order val="2"/>
          <c:tx>
            <c:strRef>
              <c:f>'HOTEL Q 18-22 &amp; GRAPH'!$J$13</c:f>
              <c:strCache>
                <c:ptCount val="1"/>
                <c:pt idx="0">
                  <c:v>Musa Species</c:v>
                </c:pt>
              </c:strCache>
            </c:strRef>
          </c:tx>
          <c:cat>
            <c:strRef>
              <c:f>'HOTEL Q 18-22 &amp; GRAPH'!$K$9:$O$10</c:f>
              <c:strCache>
                <c:ptCount val="5"/>
                <c:pt idx="0">
                  <c:v>2018</c:v>
                </c:pt>
                <c:pt idx="1">
                  <c:v>2019</c:v>
                </c:pt>
                <c:pt idx="2">
                  <c:v>2020</c:v>
                </c:pt>
                <c:pt idx="3">
                  <c:v>2021</c:v>
                </c:pt>
                <c:pt idx="4">
                  <c:v>2022</c:v>
                </c:pt>
              </c:strCache>
            </c:strRef>
          </c:cat>
          <c:val>
            <c:numRef>
              <c:f>'HOTEL Q 18-22 &amp; GRAPH'!$K$13:$O$13</c:f>
              <c:numCache>
                <c:formatCode>0</c:formatCode>
                <c:ptCount val="5"/>
                <c:pt idx="0">
                  <c:v>319.83195000000001</c:v>
                </c:pt>
                <c:pt idx="1">
                  <c:v>335.03802999999999</c:v>
                </c:pt>
                <c:pt idx="2">
                  <c:v>123.53736000000002</c:v>
                </c:pt>
                <c:pt idx="3">
                  <c:v>160.50145999999998</c:v>
                </c:pt>
                <c:pt idx="4">
                  <c:v>275.25745000000001</c:v>
                </c:pt>
              </c:numCache>
            </c:numRef>
          </c:val>
          <c:extLst xmlns:c16r2="http://schemas.microsoft.com/office/drawing/2015/06/chart">
            <c:ext xmlns:c16="http://schemas.microsoft.com/office/drawing/2014/chart" uri="{C3380CC4-5D6E-409C-BE32-E72D297353CC}">
              <c16:uniqueId val="{00000002-9255-4533-A50C-3B6FADB45102}"/>
            </c:ext>
          </c:extLst>
        </c:ser>
        <c:ser>
          <c:idx val="3"/>
          <c:order val="3"/>
          <c:tx>
            <c:strRef>
              <c:f>'HOTEL Q 18-22 &amp; GRAPH'!$J$14</c:f>
              <c:strCache>
                <c:ptCount val="1"/>
                <c:pt idx="0">
                  <c:v>Root Crops</c:v>
                </c:pt>
              </c:strCache>
            </c:strRef>
          </c:tx>
          <c:cat>
            <c:strRef>
              <c:f>'HOTEL Q 18-22 &amp; GRAPH'!$K$9:$O$10</c:f>
              <c:strCache>
                <c:ptCount val="5"/>
                <c:pt idx="0">
                  <c:v>2018</c:v>
                </c:pt>
                <c:pt idx="1">
                  <c:v>2019</c:v>
                </c:pt>
                <c:pt idx="2">
                  <c:v>2020</c:v>
                </c:pt>
                <c:pt idx="3">
                  <c:v>2021</c:v>
                </c:pt>
                <c:pt idx="4">
                  <c:v>2022</c:v>
                </c:pt>
              </c:strCache>
            </c:strRef>
          </c:cat>
          <c:val>
            <c:numRef>
              <c:f>'HOTEL Q 18-22 &amp; GRAPH'!$K$14:$O$14</c:f>
              <c:numCache>
                <c:formatCode>0</c:formatCode>
                <c:ptCount val="5"/>
                <c:pt idx="0">
                  <c:v>162.08555000000001</c:v>
                </c:pt>
                <c:pt idx="1">
                  <c:v>143.81877</c:v>
                </c:pt>
                <c:pt idx="2">
                  <c:v>61.176930000000006</c:v>
                </c:pt>
                <c:pt idx="3">
                  <c:v>97.906920000000014</c:v>
                </c:pt>
                <c:pt idx="4">
                  <c:v>134.58794</c:v>
                </c:pt>
              </c:numCache>
            </c:numRef>
          </c:val>
          <c:extLst xmlns:c16r2="http://schemas.microsoft.com/office/drawing/2015/06/chart">
            <c:ext xmlns:c16="http://schemas.microsoft.com/office/drawing/2014/chart" uri="{C3380CC4-5D6E-409C-BE32-E72D297353CC}">
              <c16:uniqueId val="{00000003-9255-4533-A50C-3B6FADB45102}"/>
            </c:ext>
          </c:extLst>
        </c:ser>
        <c:ser>
          <c:idx val="4"/>
          <c:order val="4"/>
          <c:tx>
            <c:strRef>
              <c:f>'HOTEL Q 18-22 &amp; GRAPH'!$J$15</c:f>
              <c:strCache>
                <c:ptCount val="1"/>
                <c:pt idx="0">
                  <c:v>Condiments</c:v>
                </c:pt>
              </c:strCache>
            </c:strRef>
          </c:tx>
          <c:cat>
            <c:strRef>
              <c:f>'HOTEL Q 18-22 &amp; GRAPH'!$K$9:$O$10</c:f>
              <c:strCache>
                <c:ptCount val="5"/>
                <c:pt idx="0">
                  <c:v>2018</c:v>
                </c:pt>
                <c:pt idx="1">
                  <c:v>2019</c:v>
                </c:pt>
                <c:pt idx="2">
                  <c:v>2020</c:v>
                </c:pt>
                <c:pt idx="3">
                  <c:v>2021</c:v>
                </c:pt>
                <c:pt idx="4">
                  <c:v>2022</c:v>
                </c:pt>
              </c:strCache>
            </c:strRef>
          </c:cat>
          <c:val>
            <c:numRef>
              <c:f>'HOTEL Q 18-22 &amp; GRAPH'!$K$15:$O$15</c:f>
              <c:numCache>
                <c:formatCode>0</c:formatCode>
                <c:ptCount val="5"/>
                <c:pt idx="0">
                  <c:v>34.637039999999999</c:v>
                </c:pt>
                <c:pt idx="1">
                  <c:v>28.415389999999995</c:v>
                </c:pt>
                <c:pt idx="2">
                  <c:v>9.016729999999999</c:v>
                </c:pt>
                <c:pt idx="3">
                  <c:v>11.679240000000002</c:v>
                </c:pt>
                <c:pt idx="4">
                  <c:v>23.083949999999998</c:v>
                </c:pt>
              </c:numCache>
            </c:numRef>
          </c:val>
          <c:extLst xmlns:c16r2="http://schemas.microsoft.com/office/drawing/2015/06/chart">
            <c:ext xmlns:c16="http://schemas.microsoft.com/office/drawing/2014/chart" uri="{C3380CC4-5D6E-409C-BE32-E72D297353CC}">
              <c16:uniqueId val="{00000004-9255-4533-A50C-3B6FADB45102}"/>
            </c:ext>
          </c:extLst>
        </c:ser>
        <c:dLbls/>
        <c:shape val="box"/>
        <c:axId val="166821248"/>
        <c:axId val="166839808"/>
        <c:axId val="0"/>
      </c:bar3DChart>
      <c:catAx>
        <c:axId val="166821248"/>
        <c:scaling>
          <c:orientation val="minMax"/>
        </c:scaling>
        <c:axPos val="b"/>
        <c:title>
          <c:tx>
            <c:rich>
              <a:bodyPr/>
              <a:lstStyle/>
              <a:p>
                <a:pPr>
                  <a:defRPr/>
                </a:pPr>
                <a:r>
                  <a:rPr lang="en-US"/>
                  <a:t>YEAR</a:t>
                </a:r>
              </a:p>
            </c:rich>
          </c:tx>
          <c:layout/>
        </c:title>
        <c:numFmt formatCode="General" sourceLinked="1"/>
        <c:tickLblPos val="low"/>
        <c:txPr>
          <a:bodyPr rot="0" vert="horz"/>
          <a:lstStyle/>
          <a:p>
            <a:pPr>
              <a:defRPr/>
            </a:pPr>
            <a:endParaRPr lang="en-US"/>
          </a:p>
        </c:txPr>
        <c:crossAx val="166839808"/>
        <c:crosses val="autoZero"/>
        <c:auto val="1"/>
        <c:lblAlgn val="ctr"/>
        <c:lblOffset val="100"/>
        <c:tickLblSkip val="1"/>
        <c:tickMarkSkip val="1"/>
      </c:catAx>
      <c:valAx>
        <c:axId val="166839808"/>
        <c:scaling>
          <c:orientation val="minMax"/>
        </c:scaling>
        <c:axPos val="l"/>
        <c:majorGridlines>
          <c:spPr>
            <a:ln w="15875"/>
          </c:spPr>
        </c:majorGridlines>
        <c:title>
          <c:tx>
            <c:rich>
              <a:bodyPr rot="0" vert="wordArtVert"/>
              <a:lstStyle/>
              <a:p>
                <a:pPr>
                  <a:defRPr/>
                </a:pPr>
                <a:r>
                  <a:rPr lang="en-US"/>
                  <a:t>Tonnes</a:t>
                </a:r>
              </a:p>
            </c:rich>
          </c:tx>
          <c:layout>
            <c:manualLayout>
              <c:xMode val="edge"/>
              <c:yMode val="edge"/>
              <c:x val="1.8265035418959737E-2"/>
              <c:y val="0.34879537463477445"/>
            </c:manualLayout>
          </c:layout>
        </c:title>
        <c:numFmt formatCode="0" sourceLinked="1"/>
        <c:tickLblPos val="nextTo"/>
        <c:txPr>
          <a:bodyPr rot="0" vert="horz"/>
          <a:lstStyle/>
          <a:p>
            <a:pPr>
              <a:defRPr/>
            </a:pPr>
            <a:endParaRPr lang="en-US"/>
          </a:p>
        </c:txPr>
        <c:crossAx val="166821248"/>
        <c:crosses val="autoZero"/>
        <c:crossBetween val="between"/>
      </c:valAx>
      <c:spPr>
        <a:noFill/>
        <a:ln w="25400">
          <a:noFill/>
        </a:ln>
      </c:spPr>
    </c:plotArea>
    <c:legend>
      <c:legendPos val="r"/>
      <c:layout>
        <c:manualLayout>
          <c:xMode val="edge"/>
          <c:yMode val="edge"/>
          <c:x val="7.3782067564135134E-2"/>
          <c:y val="0.89448884106877935"/>
          <c:w val="0.88058821170273871"/>
          <c:h val="7.4940197692679705E-2"/>
        </c:manualLayout>
      </c:layout>
    </c:legend>
    <c:plotVisOnly val="1"/>
    <c:dispBlanksAs val="gap"/>
  </c:chart>
  <c:printSettings>
    <c:headerFooter alignWithMargins="0"/>
    <c:pageMargins b="1" l="0.75000000000000044" r="0.75000000000000044" t="0.79"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Purchases of Selected Vegetables 
by Leading Hotels </a:t>
            </a:r>
          </a:p>
        </c:rich>
      </c:tx>
      <c:layout>
        <c:manualLayout>
          <c:xMode val="edge"/>
          <c:yMode val="edge"/>
          <c:x val="0.20919016113329764"/>
          <c:y val="1.8108774824323229E-2"/>
        </c:manualLayout>
      </c:layout>
    </c:title>
    <c:view3D>
      <c:hPercent val="60"/>
      <c:depthPercent val="70"/>
      <c:rAngAx val="1"/>
    </c:view3D>
    <c:plotArea>
      <c:layout>
        <c:manualLayout>
          <c:layoutTarget val="inner"/>
          <c:xMode val="edge"/>
          <c:yMode val="edge"/>
          <c:x val="0.17806745361018361"/>
          <c:y val="0.18197733237890726"/>
          <c:w val="0.71255436002436856"/>
          <c:h val="0.63301765688379885"/>
        </c:manualLayout>
      </c:layout>
      <c:bar3DChart>
        <c:barDir val="col"/>
        <c:grouping val="clustered"/>
        <c:ser>
          <c:idx val="0"/>
          <c:order val="0"/>
          <c:tx>
            <c:strRef>
              <c:f>'HOTEL Q 18-22 &amp; GRAPH'!$J$41</c:f>
              <c:strCache>
                <c:ptCount val="1"/>
                <c:pt idx="0">
                  <c:v>Cabbage</c:v>
                </c:pt>
              </c:strCache>
            </c:strRef>
          </c:tx>
          <c:cat>
            <c:numRef>
              <c:f>'HOTEL Q 18-22 &amp; GRAPH'!$K$39:$O$39</c:f>
              <c:numCache>
                <c:formatCode>General</c:formatCode>
                <c:ptCount val="5"/>
                <c:pt idx="0">
                  <c:v>2018</c:v>
                </c:pt>
                <c:pt idx="1">
                  <c:v>2019</c:v>
                </c:pt>
                <c:pt idx="2">
                  <c:v>2020</c:v>
                </c:pt>
                <c:pt idx="3">
                  <c:v>2021</c:v>
                </c:pt>
                <c:pt idx="4">
                  <c:v>2022</c:v>
                </c:pt>
              </c:numCache>
            </c:numRef>
          </c:cat>
          <c:val>
            <c:numRef>
              <c:f>'HOTEL Q 18-22 &amp; GRAPH'!$K$41:$O$41</c:f>
              <c:numCache>
                <c:formatCode>0</c:formatCode>
                <c:ptCount val="5"/>
                <c:pt idx="0">
                  <c:v>8.5521700000000003</c:v>
                </c:pt>
                <c:pt idx="1">
                  <c:v>4.6530899999999997</c:v>
                </c:pt>
                <c:pt idx="2">
                  <c:v>1.6038699999999999</c:v>
                </c:pt>
                <c:pt idx="3">
                  <c:v>1.82406</c:v>
                </c:pt>
                <c:pt idx="4">
                  <c:v>2.7398800000000003</c:v>
                </c:pt>
              </c:numCache>
            </c:numRef>
          </c:val>
          <c:extLst xmlns:c16r2="http://schemas.microsoft.com/office/drawing/2015/06/chart">
            <c:ext xmlns:c16="http://schemas.microsoft.com/office/drawing/2014/chart" uri="{C3380CC4-5D6E-409C-BE32-E72D297353CC}">
              <c16:uniqueId val="{00000000-026C-4658-8CBA-7E39FF3CC343}"/>
            </c:ext>
          </c:extLst>
        </c:ser>
        <c:ser>
          <c:idx val="1"/>
          <c:order val="1"/>
          <c:tx>
            <c:strRef>
              <c:f>'HOTEL Q 18-22 &amp; GRAPH'!$J$42</c:f>
              <c:strCache>
                <c:ptCount val="1"/>
                <c:pt idx="0">
                  <c:v>Cucumber</c:v>
                </c:pt>
              </c:strCache>
            </c:strRef>
          </c:tx>
          <c:cat>
            <c:numRef>
              <c:f>'HOTEL Q 18-22 &amp; GRAPH'!$K$39:$O$39</c:f>
              <c:numCache>
                <c:formatCode>General</c:formatCode>
                <c:ptCount val="5"/>
                <c:pt idx="0">
                  <c:v>2018</c:v>
                </c:pt>
                <c:pt idx="1">
                  <c:v>2019</c:v>
                </c:pt>
                <c:pt idx="2">
                  <c:v>2020</c:v>
                </c:pt>
                <c:pt idx="3">
                  <c:v>2021</c:v>
                </c:pt>
                <c:pt idx="4">
                  <c:v>2022</c:v>
                </c:pt>
              </c:numCache>
            </c:numRef>
          </c:cat>
          <c:val>
            <c:numRef>
              <c:f>'HOTEL Q 18-22 &amp; GRAPH'!$K$42:$O$42</c:f>
              <c:numCache>
                <c:formatCode>0</c:formatCode>
                <c:ptCount val="5"/>
                <c:pt idx="0">
                  <c:v>49.578600000000002</c:v>
                </c:pt>
                <c:pt idx="1">
                  <c:v>49.340940000000003</c:v>
                </c:pt>
                <c:pt idx="2">
                  <c:v>18.836940000000002</c:v>
                </c:pt>
                <c:pt idx="3">
                  <c:v>25.508050000000004</c:v>
                </c:pt>
                <c:pt idx="4">
                  <c:v>45.089580000000005</c:v>
                </c:pt>
              </c:numCache>
            </c:numRef>
          </c:val>
          <c:extLst xmlns:c16r2="http://schemas.microsoft.com/office/drawing/2015/06/chart">
            <c:ext xmlns:c16="http://schemas.microsoft.com/office/drawing/2014/chart" uri="{C3380CC4-5D6E-409C-BE32-E72D297353CC}">
              <c16:uniqueId val="{00000001-026C-4658-8CBA-7E39FF3CC343}"/>
            </c:ext>
          </c:extLst>
        </c:ser>
        <c:ser>
          <c:idx val="2"/>
          <c:order val="2"/>
          <c:tx>
            <c:strRef>
              <c:f>'HOTEL Q 18-22 &amp; GRAPH'!$J$43</c:f>
              <c:strCache>
                <c:ptCount val="1"/>
                <c:pt idx="0">
                  <c:v>Lettuce</c:v>
                </c:pt>
              </c:strCache>
            </c:strRef>
          </c:tx>
          <c:cat>
            <c:numRef>
              <c:f>'HOTEL Q 18-22 &amp; GRAPH'!$K$39:$O$39</c:f>
              <c:numCache>
                <c:formatCode>General</c:formatCode>
                <c:ptCount val="5"/>
                <c:pt idx="0">
                  <c:v>2018</c:v>
                </c:pt>
                <c:pt idx="1">
                  <c:v>2019</c:v>
                </c:pt>
                <c:pt idx="2">
                  <c:v>2020</c:v>
                </c:pt>
                <c:pt idx="3">
                  <c:v>2021</c:v>
                </c:pt>
                <c:pt idx="4">
                  <c:v>2022</c:v>
                </c:pt>
              </c:numCache>
            </c:numRef>
          </c:cat>
          <c:val>
            <c:numRef>
              <c:f>'HOTEL Q 18-22 &amp; GRAPH'!$K$43:$O$43</c:f>
              <c:numCache>
                <c:formatCode>0</c:formatCode>
                <c:ptCount val="5"/>
                <c:pt idx="0">
                  <c:v>13.625719999999999</c:v>
                </c:pt>
                <c:pt idx="1">
                  <c:v>17.589239999999997</c:v>
                </c:pt>
                <c:pt idx="2">
                  <c:v>5.2199499999999999</c:v>
                </c:pt>
                <c:pt idx="3">
                  <c:v>8.7640599999999989</c:v>
                </c:pt>
                <c:pt idx="4">
                  <c:v>16.157779999999999</c:v>
                </c:pt>
              </c:numCache>
            </c:numRef>
          </c:val>
          <c:extLst xmlns:c16r2="http://schemas.microsoft.com/office/drawing/2015/06/chart">
            <c:ext xmlns:c16="http://schemas.microsoft.com/office/drawing/2014/chart" uri="{C3380CC4-5D6E-409C-BE32-E72D297353CC}">
              <c16:uniqueId val="{00000002-026C-4658-8CBA-7E39FF3CC343}"/>
            </c:ext>
          </c:extLst>
        </c:ser>
        <c:ser>
          <c:idx val="3"/>
          <c:order val="3"/>
          <c:tx>
            <c:strRef>
              <c:f>'HOTEL Q 18-22 &amp; GRAPH'!$J$44</c:f>
              <c:strCache>
                <c:ptCount val="1"/>
                <c:pt idx="0">
                  <c:v>Sweet Pepper</c:v>
                </c:pt>
              </c:strCache>
            </c:strRef>
          </c:tx>
          <c:cat>
            <c:numRef>
              <c:f>'HOTEL Q 18-22 &amp; GRAPH'!$K$39:$O$39</c:f>
              <c:numCache>
                <c:formatCode>General</c:formatCode>
                <c:ptCount val="5"/>
                <c:pt idx="0">
                  <c:v>2018</c:v>
                </c:pt>
                <c:pt idx="1">
                  <c:v>2019</c:v>
                </c:pt>
                <c:pt idx="2">
                  <c:v>2020</c:v>
                </c:pt>
                <c:pt idx="3">
                  <c:v>2021</c:v>
                </c:pt>
                <c:pt idx="4">
                  <c:v>2022</c:v>
                </c:pt>
              </c:numCache>
            </c:numRef>
          </c:cat>
          <c:val>
            <c:numRef>
              <c:f>'HOTEL Q 18-22 &amp; GRAPH'!$K$44:$O$44</c:f>
              <c:numCache>
                <c:formatCode>0</c:formatCode>
                <c:ptCount val="5"/>
                <c:pt idx="0">
                  <c:v>20.61983</c:v>
                </c:pt>
                <c:pt idx="1">
                  <c:v>17.441800000000004</c:v>
                </c:pt>
                <c:pt idx="2">
                  <c:v>3.1107700000000005</c:v>
                </c:pt>
                <c:pt idx="3">
                  <c:v>3.6600200000000003</c:v>
                </c:pt>
                <c:pt idx="4">
                  <c:v>9.8330600000000015</c:v>
                </c:pt>
              </c:numCache>
            </c:numRef>
          </c:val>
          <c:extLst xmlns:c16r2="http://schemas.microsoft.com/office/drawing/2015/06/chart">
            <c:ext xmlns:c16="http://schemas.microsoft.com/office/drawing/2014/chart" uri="{C3380CC4-5D6E-409C-BE32-E72D297353CC}">
              <c16:uniqueId val="{00000003-026C-4658-8CBA-7E39FF3CC343}"/>
            </c:ext>
          </c:extLst>
        </c:ser>
        <c:dLbls/>
        <c:shape val="box"/>
        <c:axId val="164603776"/>
        <c:axId val="164614144"/>
        <c:axId val="0"/>
      </c:bar3DChart>
      <c:catAx>
        <c:axId val="164603776"/>
        <c:scaling>
          <c:orientation val="minMax"/>
        </c:scaling>
        <c:axPos val="b"/>
        <c:title>
          <c:tx>
            <c:rich>
              <a:bodyPr/>
              <a:lstStyle/>
              <a:p>
                <a:pPr>
                  <a:defRPr/>
                </a:pPr>
                <a:r>
                  <a:rPr lang="en-US"/>
                  <a:t>YEAR</a:t>
                </a:r>
              </a:p>
            </c:rich>
          </c:tx>
          <c:layout/>
        </c:title>
        <c:numFmt formatCode="General" sourceLinked="1"/>
        <c:tickLblPos val="low"/>
        <c:txPr>
          <a:bodyPr rot="0" vert="horz"/>
          <a:lstStyle/>
          <a:p>
            <a:pPr>
              <a:defRPr/>
            </a:pPr>
            <a:endParaRPr lang="en-US"/>
          </a:p>
        </c:txPr>
        <c:crossAx val="164614144"/>
        <c:crosses val="autoZero"/>
        <c:auto val="1"/>
        <c:lblAlgn val="ctr"/>
        <c:lblOffset val="100"/>
        <c:tickLblSkip val="1"/>
        <c:tickMarkSkip val="1"/>
      </c:catAx>
      <c:valAx>
        <c:axId val="164614144"/>
        <c:scaling>
          <c:orientation val="minMax"/>
        </c:scaling>
        <c:axPos val="l"/>
        <c:majorGridlines/>
        <c:title>
          <c:tx>
            <c:rich>
              <a:bodyPr rot="0" vert="wordArtVert"/>
              <a:lstStyle/>
              <a:p>
                <a:pPr>
                  <a:defRPr/>
                </a:pPr>
                <a:r>
                  <a:rPr lang="en-US"/>
                  <a:t>Tonnes</a:t>
                </a:r>
              </a:p>
            </c:rich>
          </c:tx>
          <c:layout>
            <c:manualLayout>
              <c:xMode val="edge"/>
              <c:yMode val="edge"/>
              <c:x val="5.8886094735540295E-2"/>
              <c:y val="0.38926934808824581"/>
            </c:manualLayout>
          </c:layout>
        </c:title>
        <c:numFmt formatCode="0" sourceLinked="1"/>
        <c:tickLblPos val="nextTo"/>
        <c:txPr>
          <a:bodyPr rot="0" vert="horz"/>
          <a:lstStyle/>
          <a:p>
            <a:pPr>
              <a:defRPr/>
            </a:pPr>
            <a:endParaRPr lang="en-US"/>
          </a:p>
        </c:txPr>
        <c:crossAx val="164603776"/>
        <c:crosses val="autoZero"/>
        <c:crossBetween val="between"/>
      </c:valAx>
      <c:spPr>
        <a:noFill/>
        <a:ln w="25400">
          <a:noFill/>
        </a:ln>
      </c:spPr>
    </c:plotArea>
    <c:legend>
      <c:legendPos val="r"/>
      <c:layout>
        <c:manualLayout>
          <c:xMode val="edge"/>
          <c:yMode val="edge"/>
          <c:x val="0.14047537251560838"/>
          <c:y val="0.90912652810290573"/>
          <c:w val="0.73960964303545862"/>
          <c:h val="7.8975905038897176E-2"/>
        </c:manualLayout>
      </c:layout>
    </c:legend>
    <c:plotVisOnly val="1"/>
    <c:dispBlanksAs val="gap"/>
  </c:chart>
  <c:printSettings>
    <c:headerFooter alignWithMargins="0"/>
    <c:pageMargins b="1" l="0.75000000000000044" r="0.75000000000000044"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Purchases of Selected Food Crops 
by Leading  Hotels </a:t>
            </a:r>
          </a:p>
        </c:rich>
      </c:tx>
    </c:title>
    <c:view3D>
      <c:hPercent val="60"/>
      <c:depthPercent val="50"/>
      <c:rAngAx val="1"/>
    </c:view3D>
    <c:plotArea>
      <c:layout>
        <c:manualLayout>
          <c:layoutTarget val="inner"/>
          <c:xMode val="edge"/>
          <c:yMode val="edge"/>
          <c:x val="9.4719385264962319E-2"/>
          <c:y val="0.21400691958959683"/>
          <c:w val="0.84330689913760759"/>
          <c:h val="0.61553059005699606"/>
        </c:manualLayout>
      </c:layout>
      <c:bar3DChart>
        <c:barDir val="col"/>
        <c:grouping val="clustered"/>
        <c:ser>
          <c:idx val="0"/>
          <c:order val="0"/>
          <c:tx>
            <c:strRef>
              <c:f>'HOTEL Q 18-22 &amp; GRAPH'!$J$64</c:f>
              <c:strCache>
                <c:ptCount val="1"/>
                <c:pt idx="0">
                  <c:v>Dasheen</c:v>
                </c:pt>
              </c:strCache>
            </c:strRef>
          </c:tx>
          <c:cat>
            <c:numRef>
              <c:f>'HOTEL Q 18-22 &amp; GRAPH'!$K$63:$O$63</c:f>
              <c:numCache>
                <c:formatCode>General</c:formatCode>
                <c:ptCount val="5"/>
                <c:pt idx="0">
                  <c:v>2018</c:v>
                </c:pt>
                <c:pt idx="1">
                  <c:v>2019</c:v>
                </c:pt>
                <c:pt idx="2">
                  <c:v>2020</c:v>
                </c:pt>
                <c:pt idx="3">
                  <c:v>2021</c:v>
                </c:pt>
                <c:pt idx="4">
                  <c:v>2022</c:v>
                </c:pt>
              </c:numCache>
            </c:numRef>
          </c:cat>
          <c:val>
            <c:numRef>
              <c:f>'HOTEL Q 18-22 &amp; GRAPH'!$K$64:$O$64</c:f>
              <c:numCache>
                <c:formatCode>0</c:formatCode>
                <c:ptCount val="5"/>
                <c:pt idx="0">
                  <c:v>70.381829999999994</c:v>
                </c:pt>
                <c:pt idx="1">
                  <c:v>55.818189999999994</c:v>
                </c:pt>
                <c:pt idx="2">
                  <c:v>20.546610000000001</c:v>
                </c:pt>
                <c:pt idx="3">
                  <c:v>45.024419999999999</c:v>
                </c:pt>
                <c:pt idx="4">
                  <c:v>64.152860000000004</c:v>
                </c:pt>
              </c:numCache>
            </c:numRef>
          </c:val>
          <c:extLst xmlns:c16r2="http://schemas.microsoft.com/office/drawing/2015/06/chart">
            <c:ext xmlns:c16="http://schemas.microsoft.com/office/drawing/2014/chart" uri="{C3380CC4-5D6E-409C-BE32-E72D297353CC}">
              <c16:uniqueId val="{00000000-6ADB-4E32-960F-8B32798D98AF}"/>
            </c:ext>
          </c:extLst>
        </c:ser>
        <c:ser>
          <c:idx val="1"/>
          <c:order val="1"/>
          <c:tx>
            <c:strRef>
              <c:f>'HOTEL Q 18-22 &amp; GRAPH'!$J$65</c:f>
              <c:strCache>
                <c:ptCount val="1"/>
                <c:pt idx="0">
                  <c:v>Sweet Potato</c:v>
                </c:pt>
              </c:strCache>
            </c:strRef>
          </c:tx>
          <c:cat>
            <c:numRef>
              <c:f>'HOTEL Q 18-22 &amp; GRAPH'!$K$63:$O$63</c:f>
              <c:numCache>
                <c:formatCode>General</c:formatCode>
                <c:ptCount val="5"/>
                <c:pt idx="0">
                  <c:v>2018</c:v>
                </c:pt>
                <c:pt idx="1">
                  <c:v>2019</c:v>
                </c:pt>
                <c:pt idx="2">
                  <c:v>2020</c:v>
                </c:pt>
                <c:pt idx="3">
                  <c:v>2021</c:v>
                </c:pt>
                <c:pt idx="4">
                  <c:v>2022</c:v>
                </c:pt>
              </c:numCache>
            </c:numRef>
          </c:cat>
          <c:val>
            <c:numRef>
              <c:f>'HOTEL Q 18-22 &amp; GRAPH'!$K$65:$O$65</c:f>
              <c:numCache>
                <c:formatCode>0</c:formatCode>
                <c:ptCount val="5"/>
                <c:pt idx="0">
                  <c:v>58.133620000000001</c:v>
                </c:pt>
                <c:pt idx="1">
                  <c:v>58.892060000000008</c:v>
                </c:pt>
                <c:pt idx="2">
                  <c:v>26.48565</c:v>
                </c:pt>
                <c:pt idx="3">
                  <c:v>36.94258</c:v>
                </c:pt>
                <c:pt idx="4">
                  <c:v>52.899389999999997</c:v>
                </c:pt>
              </c:numCache>
            </c:numRef>
          </c:val>
          <c:extLst xmlns:c16r2="http://schemas.microsoft.com/office/drawing/2015/06/chart">
            <c:ext xmlns:c16="http://schemas.microsoft.com/office/drawing/2014/chart" uri="{C3380CC4-5D6E-409C-BE32-E72D297353CC}">
              <c16:uniqueId val="{00000001-6ADB-4E32-960F-8B32798D98AF}"/>
            </c:ext>
          </c:extLst>
        </c:ser>
        <c:ser>
          <c:idx val="2"/>
          <c:order val="2"/>
          <c:tx>
            <c:strRef>
              <c:f>'HOTEL Q 18-22 &amp; GRAPH'!$J$66</c:f>
              <c:strCache>
                <c:ptCount val="1"/>
                <c:pt idx="0">
                  <c:v>Tannia</c:v>
                </c:pt>
              </c:strCache>
            </c:strRef>
          </c:tx>
          <c:cat>
            <c:numRef>
              <c:f>'HOTEL Q 18-22 &amp; GRAPH'!$K$63:$O$63</c:f>
              <c:numCache>
                <c:formatCode>General</c:formatCode>
                <c:ptCount val="5"/>
                <c:pt idx="0">
                  <c:v>2018</c:v>
                </c:pt>
                <c:pt idx="1">
                  <c:v>2019</c:v>
                </c:pt>
                <c:pt idx="2">
                  <c:v>2020</c:v>
                </c:pt>
                <c:pt idx="3">
                  <c:v>2021</c:v>
                </c:pt>
                <c:pt idx="4">
                  <c:v>2022</c:v>
                </c:pt>
              </c:numCache>
            </c:numRef>
          </c:cat>
          <c:val>
            <c:numRef>
              <c:f>'HOTEL Q 18-22 &amp; GRAPH'!$K$66:$O$66</c:f>
              <c:numCache>
                <c:formatCode>0</c:formatCode>
                <c:ptCount val="5"/>
                <c:pt idx="0" formatCode="0.00">
                  <c:v>0.21418000000000001</c:v>
                </c:pt>
                <c:pt idx="1">
                  <c:v>0.31646999999999997</c:v>
                </c:pt>
                <c:pt idx="2" formatCode="0.0">
                  <c:v>0.28153999999999996</c:v>
                </c:pt>
                <c:pt idx="3" formatCode="0.0">
                  <c:v>1.07772</c:v>
                </c:pt>
                <c:pt idx="4" formatCode="0.0">
                  <c:v>0.27296000000000004</c:v>
                </c:pt>
              </c:numCache>
            </c:numRef>
          </c:val>
          <c:extLst xmlns:c16r2="http://schemas.microsoft.com/office/drawing/2015/06/chart">
            <c:ext xmlns:c16="http://schemas.microsoft.com/office/drawing/2014/chart" uri="{C3380CC4-5D6E-409C-BE32-E72D297353CC}">
              <c16:uniqueId val="{00000002-6ADB-4E32-960F-8B32798D98AF}"/>
            </c:ext>
          </c:extLst>
        </c:ser>
        <c:ser>
          <c:idx val="3"/>
          <c:order val="3"/>
          <c:tx>
            <c:strRef>
              <c:f>'HOTEL Q 18-22 &amp; GRAPH'!$J$67</c:f>
              <c:strCache>
                <c:ptCount val="1"/>
                <c:pt idx="0">
                  <c:v>Yams</c:v>
                </c:pt>
              </c:strCache>
            </c:strRef>
          </c:tx>
          <c:cat>
            <c:numRef>
              <c:f>'HOTEL Q 18-22 &amp; GRAPH'!$K$63:$O$63</c:f>
              <c:numCache>
                <c:formatCode>General</c:formatCode>
                <c:ptCount val="5"/>
                <c:pt idx="0">
                  <c:v>2018</c:v>
                </c:pt>
                <c:pt idx="1">
                  <c:v>2019</c:v>
                </c:pt>
                <c:pt idx="2">
                  <c:v>2020</c:v>
                </c:pt>
                <c:pt idx="3">
                  <c:v>2021</c:v>
                </c:pt>
                <c:pt idx="4">
                  <c:v>2022</c:v>
                </c:pt>
              </c:numCache>
            </c:numRef>
          </c:cat>
          <c:val>
            <c:numRef>
              <c:f>'HOTEL Q 18-22 &amp; GRAPH'!$K$67:$O$67</c:f>
              <c:numCache>
                <c:formatCode>0</c:formatCode>
                <c:ptCount val="5"/>
                <c:pt idx="0">
                  <c:v>33.355919999999998</c:v>
                </c:pt>
                <c:pt idx="1">
                  <c:v>28.792050000000003</c:v>
                </c:pt>
                <c:pt idx="2">
                  <c:v>13.863130000000002</c:v>
                </c:pt>
                <c:pt idx="3">
                  <c:v>14.8622</c:v>
                </c:pt>
                <c:pt idx="4">
                  <c:v>17.262730000000005</c:v>
                </c:pt>
              </c:numCache>
            </c:numRef>
          </c:val>
          <c:extLst xmlns:c16r2="http://schemas.microsoft.com/office/drawing/2015/06/chart">
            <c:ext xmlns:c16="http://schemas.microsoft.com/office/drawing/2014/chart" uri="{C3380CC4-5D6E-409C-BE32-E72D297353CC}">
              <c16:uniqueId val="{00000003-6ADB-4E32-960F-8B32798D98AF}"/>
            </c:ext>
          </c:extLst>
        </c:ser>
        <c:ser>
          <c:idx val="4"/>
          <c:order val="4"/>
          <c:tx>
            <c:strRef>
              <c:f>'HOTEL Q 18-22 &amp; GRAPH'!$J$68</c:f>
              <c:strCache>
                <c:ptCount val="1"/>
                <c:pt idx="0">
                  <c:v>Plantain</c:v>
                </c:pt>
              </c:strCache>
            </c:strRef>
          </c:tx>
          <c:cat>
            <c:numRef>
              <c:f>'HOTEL Q 18-22 &amp; GRAPH'!$K$63:$O$63</c:f>
              <c:numCache>
                <c:formatCode>General</c:formatCode>
                <c:ptCount val="5"/>
                <c:pt idx="0">
                  <c:v>2018</c:v>
                </c:pt>
                <c:pt idx="1">
                  <c:v>2019</c:v>
                </c:pt>
                <c:pt idx="2">
                  <c:v>2020</c:v>
                </c:pt>
                <c:pt idx="3">
                  <c:v>2021</c:v>
                </c:pt>
                <c:pt idx="4">
                  <c:v>2022</c:v>
                </c:pt>
              </c:numCache>
            </c:numRef>
          </c:cat>
          <c:val>
            <c:numRef>
              <c:f>'HOTEL Q 18-22 &amp; GRAPH'!$K$68:$O$68</c:f>
              <c:numCache>
                <c:formatCode>0</c:formatCode>
                <c:ptCount val="5"/>
                <c:pt idx="0">
                  <c:v>87.692850000000007</c:v>
                </c:pt>
                <c:pt idx="1">
                  <c:v>93.651150000000001</c:v>
                </c:pt>
                <c:pt idx="2">
                  <c:v>25.844190000000001</c:v>
                </c:pt>
                <c:pt idx="3">
                  <c:v>32.448659999999997</c:v>
                </c:pt>
                <c:pt idx="4">
                  <c:v>61.192809999999994</c:v>
                </c:pt>
              </c:numCache>
            </c:numRef>
          </c:val>
          <c:extLst xmlns:c16r2="http://schemas.microsoft.com/office/drawing/2015/06/chart">
            <c:ext xmlns:c16="http://schemas.microsoft.com/office/drawing/2014/chart" uri="{C3380CC4-5D6E-409C-BE32-E72D297353CC}">
              <c16:uniqueId val="{00000004-6ADB-4E32-960F-8B32798D98AF}"/>
            </c:ext>
          </c:extLst>
        </c:ser>
        <c:ser>
          <c:idx val="5"/>
          <c:order val="5"/>
          <c:tx>
            <c:strRef>
              <c:f>'HOTEL Q 18-22 &amp; GRAPH'!$J$69</c:f>
              <c:strCache>
                <c:ptCount val="1"/>
                <c:pt idx="0">
                  <c:v>Green Banana</c:v>
                </c:pt>
              </c:strCache>
            </c:strRef>
          </c:tx>
          <c:cat>
            <c:numRef>
              <c:f>'HOTEL Q 18-22 &amp; GRAPH'!$K$63:$O$63</c:f>
              <c:numCache>
                <c:formatCode>General</c:formatCode>
                <c:ptCount val="5"/>
                <c:pt idx="0">
                  <c:v>2018</c:v>
                </c:pt>
                <c:pt idx="1">
                  <c:v>2019</c:v>
                </c:pt>
                <c:pt idx="2">
                  <c:v>2020</c:v>
                </c:pt>
                <c:pt idx="3">
                  <c:v>2021</c:v>
                </c:pt>
                <c:pt idx="4">
                  <c:v>2022</c:v>
                </c:pt>
              </c:numCache>
            </c:numRef>
          </c:cat>
          <c:val>
            <c:numRef>
              <c:f>'HOTEL Q 18-22 &amp; GRAPH'!$K$69:$O$69</c:f>
              <c:numCache>
                <c:formatCode>0</c:formatCode>
                <c:ptCount val="5"/>
                <c:pt idx="0">
                  <c:v>57.867240000000002</c:v>
                </c:pt>
                <c:pt idx="1">
                  <c:v>66.37433</c:v>
                </c:pt>
                <c:pt idx="2">
                  <c:v>25.93496</c:v>
                </c:pt>
                <c:pt idx="3">
                  <c:v>35.710650000000001</c:v>
                </c:pt>
                <c:pt idx="4">
                  <c:v>59.187609999999999</c:v>
                </c:pt>
              </c:numCache>
            </c:numRef>
          </c:val>
          <c:extLst xmlns:c16r2="http://schemas.microsoft.com/office/drawing/2015/06/chart">
            <c:ext xmlns:c16="http://schemas.microsoft.com/office/drawing/2014/chart" uri="{C3380CC4-5D6E-409C-BE32-E72D297353CC}">
              <c16:uniqueId val="{00000005-6ADB-4E32-960F-8B32798D98AF}"/>
            </c:ext>
          </c:extLst>
        </c:ser>
        <c:dLbls/>
        <c:shape val="box"/>
        <c:axId val="166972032"/>
        <c:axId val="166982400"/>
        <c:axId val="0"/>
      </c:bar3DChart>
      <c:catAx>
        <c:axId val="166972032"/>
        <c:scaling>
          <c:orientation val="minMax"/>
        </c:scaling>
        <c:axPos val="b"/>
        <c:title>
          <c:tx>
            <c:rich>
              <a:bodyPr/>
              <a:lstStyle/>
              <a:p>
                <a:pPr>
                  <a:defRPr/>
                </a:pPr>
                <a:r>
                  <a:rPr lang="en-US"/>
                  <a:t>YEAR</a:t>
                </a:r>
              </a:p>
            </c:rich>
          </c:tx>
        </c:title>
        <c:numFmt formatCode="General" sourceLinked="1"/>
        <c:tickLblPos val="low"/>
        <c:txPr>
          <a:bodyPr rot="0" vert="horz"/>
          <a:lstStyle/>
          <a:p>
            <a:pPr>
              <a:defRPr/>
            </a:pPr>
            <a:endParaRPr lang="en-US"/>
          </a:p>
        </c:txPr>
        <c:crossAx val="166982400"/>
        <c:crosses val="autoZero"/>
        <c:auto val="1"/>
        <c:lblAlgn val="ctr"/>
        <c:lblOffset val="100"/>
        <c:tickLblSkip val="1"/>
        <c:tickMarkSkip val="1"/>
      </c:catAx>
      <c:valAx>
        <c:axId val="166982400"/>
        <c:scaling>
          <c:orientation val="minMax"/>
        </c:scaling>
        <c:axPos val="l"/>
        <c:majorGridlines/>
        <c:title>
          <c:tx>
            <c:rich>
              <a:bodyPr rot="0" vert="wordArtVert"/>
              <a:lstStyle/>
              <a:p>
                <a:pPr>
                  <a:defRPr/>
                </a:pPr>
                <a:r>
                  <a:rPr lang="en-US"/>
                  <a:t>Tonnes</a:t>
                </a:r>
              </a:p>
            </c:rich>
          </c:tx>
          <c:layout>
            <c:manualLayout>
              <c:xMode val="edge"/>
              <c:yMode val="edge"/>
              <c:x val="5.2740581340375924E-2"/>
              <c:y val="0.34208268552418225"/>
            </c:manualLayout>
          </c:layout>
        </c:title>
        <c:numFmt formatCode="0" sourceLinked="1"/>
        <c:tickLblPos val="nextTo"/>
        <c:txPr>
          <a:bodyPr rot="0" vert="horz"/>
          <a:lstStyle/>
          <a:p>
            <a:pPr>
              <a:defRPr/>
            </a:pPr>
            <a:endParaRPr lang="en-US"/>
          </a:p>
        </c:txPr>
        <c:crossAx val="166972032"/>
        <c:crosses val="autoZero"/>
        <c:crossBetween val="between"/>
      </c:valAx>
      <c:spPr>
        <a:noFill/>
        <a:ln w="25400">
          <a:noFill/>
        </a:ln>
      </c:spPr>
    </c:plotArea>
    <c:legend>
      <c:legendPos val="r"/>
      <c:layout>
        <c:manualLayout>
          <c:xMode val="edge"/>
          <c:yMode val="edge"/>
          <c:x val="8.50832708166748E-2"/>
          <c:y val="0.93207743294815815"/>
          <c:w val="0.85580521184851943"/>
          <c:h val="6.7403317323923712E-2"/>
        </c:manualLayout>
      </c:layout>
    </c:legend>
    <c:plotVisOnly val="1"/>
    <c:dispBlanksAs val="gap"/>
  </c:chart>
  <c:printSettings>
    <c:headerFooter alignWithMargins="0"/>
    <c:pageMargins b="1" l="0.75000000000000044" r="0.75000000000000044"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600"/>
              <a:t>Total Purchases of Selected Agricultural 
Commodities by Leading Hotels </a:t>
            </a:r>
          </a:p>
        </c:rich>
      </c:tx>
      <c:layout>
        <c:manualLayout>
          <c:xMode val="edge"/>
          <c:yMode val="edge"/>
          <c:x val="0.23986303250555224"/>
          <c:y val="1.8713415540038639E-2"/>
        </c:manualLayout>
      </c:layout>
    </c:title>
    <c:view3D>
      <c:hPercent val="60"/>
      <c:depthPercent val="100"/>
      <c:rAngAx val="1"/>
    </c:view3D>
    <c:plotArea>
      <c:layout>
        <c:manualLayout>
          <c:layoutTarget val="inner"/>
          <c:xMode val="edge"/>
          <c:yMode val="edge"/>
          <c:x val="0.21434831415303868"/>
          <c:y val="0.16972713316495822"/>
          <c:w val="0.64840240701619634"/>
          <c:h val="0.60799422460252195"/>
        </c:manualLayout>
      </c:layout>
      <c:bar3DChart>
        <c:barDir val="col"/>
        <c:grouping val="clustered"/>
        <c:ser>
          <c:idx val="0"/>
          <c:order val="0"/>
          <c:tx>
            <c:strRef>
              <c:f>'HOTEL V 18-22 &amp; GRAPH'!$J$11</c:f>
              <c:strCache>
                <c:ptCount val="1"/>
                <c:pt idx="0">
                  <c:v>Fruit &amp; Tree Crops</c:v>
                </c:pt>
              </c:strCache>
            </c:strRef>
          </c:tx>
          <c:cat>
            <c:strRef>
              <c:f>'HOTEL V 18-22 &amp; GRAPH'!$K$10:$O$10</c:f>
              <c:strCache>
                <c:ptCount val="5"/>
                <c:pt idx="0">
                  <c:v>2018 </c:v>
                </c:pt>
                <c:pt idx="1">
                  <c:v>2019</c:v>
                </c:pt>
                <c:pt idx="2">
                  <c:v>2020</c:v>
                </c:pt>
                <c:pt idx="3">
                  <c:v>2021</c:v>
                </c:pt>
                <c:pt idx="4">
                  <c:v>2022</c:v>
                </c:pt>
              </c:strCache>
            </c:strRef>
          </c:cat>
          <c:val>
            <c:numRef>
              <c:f>'HOTEL V 18-22 &amp; GRAPH'!$K$11:$O$11</c:f>
              <c:numCache>
                <c:formatCode>0</c:formatCode>
                <c:ptCount val="5"/>
                <c:pt idx="0">
                  <c:v>2114.6828</c:v>
                </c:pt>
                <c:pt idx="1">
                  <c:v>2129.9770800000001</c:v>
                </c:pt>
                <c:pt idx="2">
                  <c:v>700.26906999999983</c:v>
                </c:pt>
                <c:pt idx="3">
                  <c:v>1054.0202199999999</c:v>
                </c:pt>
                <c:pt idx="4">
                  <c:v>2080.1052199999999</c:v>
                </c:pt>
              </c:numCache>
            </c:numRef>
          </c:val>
          <c:extLst xmlns:c16r2="http://schemas.microsoft.com/office/drawing/2015/06/chart">
            <c:ext xmlns:c16="http://schemas.microsoft.com/office/drawing/2014/chart" uri="{C3380CC4-5D6E-409C-BE32-E72D297353CC}">
              <c16:uniqueId val="{00000000-47E2-41F6-8325-BAC2FC29B739}"/>
            </c:ext>
          </c:extLst>
        </c:ser>
        <c:ser>
          <c:idx val="1"/>
          <c:order val="1"/>
          <c:tx>
            <c:strRef>
              <c:f>'HOTEL V 18-22 &amp; GRAPH'!$J$12</c:f>
              <c:strCache>
                <c:ptCount val="1"/>
                <c:pt idx="0">
                  <c:v>Vegetables</c:v>
                </c:pt>
              </c:strCache>
            </c:strRef>
          </c:tx>
          <c:cat>
            <c:strRef>
              <c:f>'HOTEL V 18-22 &amp; GRAPH'!$K$10:$O$10</c:f>
              <c:strCache>
                <c:ptCount val="5"/>
                <c:pt idx="0">
                  <c:v>2018 </c:v>
                </c:pt>
                <c:pt idx="1">
                  <c:v>2019</c:v>
                </c:pt>
                <c:pt idx="2">
                  <c:v>2020</c:v>
                </c:pt>
                <c:pt idx="3">
                  <c:v>2021</c:v>
                </c:pt>
                <c:pt idx="4">
                  <c:v>2022</c:v>
                </c:pt>
              </c:strCache>
            </c:strRef>
          </c:cat>
          <c:val>
            <c:numRef>
              <c:f>'HOTEL V 18-22 &amp; GRAPH'!$K$12:$O$12</c:f>
              <c:numCache>
                <c:formatCode>0</c:formatCode>
                <c:ptCount val="5"/>
                <c:pt idx="0">
                  <c:v>2162.0023900000001</c:v>
                </c:pt>
                <c:pt idx="1">
                  <c:v>2307.7380800000001</c:v>
                </c:pt>
                <c:pt idx="2">
                  <c:v>781.51128000000006</c:v>
                </c:pt>
                <c:pt idx="3">
                  <c:v>1048.3291900000002</c:v>
                </c:pt>
                <c:pt idx="4">
                  <c:v>1999.3896099999999</c:v>
                </c:pt>
              </c:numCache>
            </c:numRef>
          </c:val>
          <c:extLst xmlns:c16r2="http://schemas.microsoft.com/office/drawing/2015/06/chart">
            <c:ext xmlns:c16="http://schemas.microsoft.com/office/drawing/2014/chart" uri="{C3380CC4-5D6E-409C-BE32-E72D297353CC}">
              <c16:uniqueId val="{00000001-47E2-41F6-8325-BAC2FC29B739}"/>
            </c:ext>
          </c:extLst>
        </c:ser>
        <c:ser>
          <c:idx val="2"/>
          <c:order val="2"/>
          <c:tx>
            <c:strRef>
              <c:f>'HOTEL V 18-22 &amp; GRAPH'!$J$13</c:f>
              <c:strCache>
                <c:ptCount val="1"/>
                <c:pt idx="0">
                  <c:v>Musa Species</c:v>
                </c:pt>
              </c:strCache>
            </c:strRef>
          </c:tx>
          <c:cat>
            <c:strRef>
              <c:f>'HOTEL V 18-22 &amp; GRAPH'!$K$10:$O$10</c:f>
              <c:strCache>
                <c:ptCount val="5"/>
                <c:pt idx="0">
                  <c:v>2018 </c:v>
                </c:pt>
                <c:pt idx="1">
                  <c:v>2019</c:v>
                </c:pt>
                <c:pt idx="2">
                  <c:v>2020</c:v>
                </c:pt>
                <c:pt idx="3">
                  <c:v>2021</c:v>
                </c:pt>
                <c:pt idx="4">
                  <c:v>2022</c:v>
                </c:pt>
              </c:strCache>
            </c:strRef>
          </c:cat>
          <c:val>
            <c:numRef>
              <c:f>'HOTEL V 18-22 &amp; GRAPH'!$K$13:$O$13</c:f>
              <c:numCache>
                <c:formatCode>0</c:formatCode>
                <c:ptCount val="5"/>
                <c:pt idx="0">
                  <c:v>856.01543000000004</c:v>
                </c:pt>
                <c:pt idx="1">
                  <c:v>929.05318999999997</c:v>
                </c:pt>
                <c:pt idx="2">
                  <c:v>352.45184999999998</c:v>
                </c:pt>
                <c:pt idx="3">
                  <c:v>477.23832000000004</c:v>
                </c:pt>
                <c:pt idx="4">
                  <c:v>891.95006999999998</c:v>
                </c:pt>
              </c:numCache>
            </c:numRef>
          </c:val>
          <c:extLst xmlns:c16r2="http://schemas.microsoft.com/office/drawing/2015/06/chart">
            <c:ext xmlns:c16="http://schemas.microsoft.com/office/drawing/2014/chart" uri="{C3380CC4-5D6E-409C-BE32-E72D297353CC}">
              <c16:uniqueId val="{00000002-47E2-41F6-8325-BAC2FC29B739}"/>
            </c:ext>
          </c:extLst>
        </c:ser>
        <c:ser>
          <c:idx val="3"/>
          <c:order val="3"/>
          <c:tx>
            <c:strRef>
              <c:f>'HOTEL V 18-22 &amp; GRAPH'!$J$14</c:f>
              <c:strCache>
                <c:ptCount val="1"/>
                <c:pt idx="0">
                  <c:v>Root Crops</c:v>
                </c:pt>
              </c:strCache>
            </c:strRef>
          </c:tx>
          <c:cat>
            <c:strRef>
              <c:f>'HOTEL V 18-22 &amp; GRAPH'!$K$10:$O$10</c:f>
              <c:strCache>
                <c:ptCount val="5"/>
                <c:pt idx="0">
                  <c:v>2018 </c:v>
                </c:pt>
                <c:pt idx="1">
                  <c:v>2019</c:v>
                </c:pt>
                <c:pt idx="2">
                  <c:v>2020</c:v>
                </c:pt>
                <c:pt idx="3">
                  <c:v>2021</c:v>
                </c:pt>
                <c:pt idx="4">
                  <c:v>2022</c:v>
                </c:pt>
              </c:strCache>
            </c:strRef>
          </c:cat>
          <c:val>
            <c:numRef>
              <c:f>'HOTEL V 18-22 &amp; GRAPH'!$K$14:$O$14</c:f>
              <c:numCache>
                <c:formatCode>0</c:formatCode>
                <c:ptCount val="5"/>
                <c:pt idx="0">
                  <c:v>974.10835999999995</c:v>
                </c:pt>
                <c:pt idx="1">
                  <c:v>891.41517999999996</c:v>
                </c:pt>
                <c:pt idx="2">
                  <c:v>393.32520000000005</c:v>
                </c:pt>
                <c:pt idx="3">
                  <c:v>648.33387999999991</c:v>
                </c:pt>
                <c:pt idx="4">
                  <c:v>913.67340999999988</c:v>
                </c:pt>
              </c:numCache>
            </c:numRef>
          </c:val>
          <c:extLst xmlns:c16r2="http://schemas.microsoft.com/office/drawing/2015/06/chart">
            <c:ext xmlns:c16="http://schemas.microsoft.com/office/drawing/2014/chart" uri="{C3380CC4-5D6E-409C-BE32-E72D297353CC}">
              <c16:uniqueId val="{00000003-47E2-41F6-8325-BAC2FC29B739}"/>
            </c:ext>
          </c:extLst>
        </c:ser>
        <c:ser>
          <c:idx val="4"/>
          <c:order val="4"/>
          <c:tx>
            <c:strRef>
              <c:f>'HOTEL V 18-22 &amp; GRAPH'!$J$15</c:f>
              <c:strCache>
                <c:ptCount val="1"/>
                <c:pt idx="0">
                  <c:v>Condiments</c:v>
                </c:pt>
              </c:strCache>
            </c:strRef>
          </c:tx>
          <c:cat>
            <c:strRef>
              <c:f>'HOTEL V 18-22 &amp; GRAPH'!$K$10:$O$10</c:f>
              <c:strCache>
                <c:ptCount val="5"/>
                <c:pt idx="0">
                  <c:v>2018 </c:v>
                </c:pt>
                <c:pt idx="1">
                  <c:v>2019</c:v>
                </c:pt>
                <c:pt idx="2">
                  <c:v>2020</c:v>
                </c:pt>
                <c:pt idx="3">
                  <c:v>2021</c:v>
                </c:pt>
                <c:pt idx="4">
                  <c:v>2022</c:v>
                </c:pt>
              </c:strCache>
            </c:strRef>
          </c:cat>
          <c:val>
            <c:numRef>
              <c:f>'HOTEL V 18-22 &amp; GRAPH'!$K$15:$O$15</c:f>
              <c:numCache>
                <c:formatCode>0</c:formatCode>
                <c:ptCount val="5"/>
                <c:pt idx="0">
                  <c:v>405.49574000000001</c:v>
                </c:pt>
                <c:pt idx="1">
                  <c:v>402.54589999999996</c:v>
                </c:pt>
                <c:pt idx="2">
                  <c:v>132.68985999999998</c:v>
                </c:pt>
                <c:pt idx="3">
                  <c:v>178.88139999999999</c:v>
                </c:pt>
                <c:pt idx="4">
                  <c:v>347.90362000000005</c:v>
                </c:pt>
              </c:numCache>
            </c:numRef>
          </c:val>
          <c:extLst xmlns:c16r2="http://schemas.microsoft.com/office/drawing/2015/06/chart">
            <c:ext xmlns:c16="http://schemas.microsoft.com/office/drawing/2014/chart" uri="{C3380CC4-5D6E-409C-BE32-E72D297353CC}">
              <c16:uniqueId val="{00000004-47E2-41F6-8325-BAC2FC29B739}"/>
            </c:ext>
          </c:extLst>
        </c:ser>
        <c:dLbls/>
        <c:shape val="box"/>
        <c:axId val="166992512"/>
        <c:axId val="167011072"/>
        <c:axId val="0"/>
      </c:bar3DChart>
      <c:catAx>
        <c:axId val="166992512"/>
        <c:scaling>
          <c:orientation val="minMax"/>
        </c:scaling>
        <c:axPos val="b"/>
        <c:title>
          <c:tx>
            <c:rich>
              <a:bodyPr/>
              <a:lstStyle/>
              <a:p>
                <a:pPr>
                  <a:defRPr/>
                </a:pPr>
                <a:r>
                  <a:rPr lang="en-US"/>
                  <a:t>YEAR</a:t>
                </a:r>
              </a:p>
            </c:rich>
          </c:tx>
          <c:layout/>
        </c:title>
        <c:numFmt formatCode="General" sourceLinked="1"/>
        <c:tickLblPos val="low"/>
        <c:txPr>
          <a:bodyPr rot="0" vert="horz"/>
          <a:lstStyle/>
          <a:p>
            <a:pPr>
              <a:defRPr/>
            </a:pPr>
            <a:endParaRPr lang="en-US"/>
          </a:p>
        </c:txPr>
        <c:crossAx val="167011072"/>
        <c:crosses val="autoZero"/>
        <c:auto val="1"/>
        <c:lblAlgn val="ctr"/>
        <c:lblOffset val="100"/>
        <c:tickLblSkip val="1"/>
        <c:tickMarkSkip val="1"/>
      </c:catAx>
      <c:valAx>
        <c:axId val="167011072"/>
        <c:scaling>
          <c:orientation val="minMax"/>
        </c:scaling>
        <c:axPos val="l"/>
        <c:majorGridlines/>
        <c:title>
          <c:tx>
            <c:rich>
              <a:bodyPr rot="0" vert="wordArtVert"/>
              <a:lstStyle/>
              <a:p>
                <a:pPr>
                  <a:defRPr/>
                </a:pPr>
                <a:r>
                  <a:rPr lang="en-US"/>
                  <a:t>EC$'000</a:t>
                </a:r>
              </a:p>
            </c:rich>
          </c:tx>
          <c:layout>
            <c:manualLayout>
              <c:xMode val="edge"/>
              <c:yMode val="edge"/>
              <c:x val="5.3365952345939792E-2"/>
              <c:y val="0.32992745472033386"/>
            </c:manualLayout>
          </c:layout>
        </c:title>
        <c:numFmt formatCode="0" sourceLinked="1"/>
        <c:tickLblPos val="nextTo"/>
        <c:txPr>
          <a:bodyPr rot="0" vert="horz"/>
          <a:lstStyle/>
          <a:p>
            <a:pPr>
              <a:defRPr/>
            </a:pPr>
            <a:endParaRPr lang="en-US"/>
          </a:p>
        </c:txPr>
        <c:crossAx val="166992512"/>
        <c:crosses val="autoZero"/>
        <c:crossBetween val="between"/>
      </c:valAx>
      <c:spPr>
        <a:noFill/>
        <a:ln w="25400">
          <a:noFill/>
        </a:ln>
      </c:spPr>
    </c:plotArea>
    <c:legend>
      <c:legendPos val="r"/>
      <c:layout>
        <c:manualLayout>
          <c:xMode val="edge"/>
          <c:yMode val="edge"/>
          <c:x val="4.0979371066315697E-2"/>
          <c:y val="0.89134427772000202"/>
          <c:w val="0.88058821170273871"/>
          <c:h val="7.4940197692679705E-2"/>
        </c:manualLayout>
      </c:layout>
    </c:legend>
    <c:plotVisOnly val="1"/>
    <c:dispBlanksAs val="gap"/>
  </c:chart>
  <c:printSettings>
    <c:headerFooter alignWithMargins="0"/>
    <c:pageMargins b="1" l="0.75000000000000044" r="0.75000000000000044" t="0.79"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Purchases of Selected Vegetables 
by Leading Hotels </a:t>
            </a:r>
          </a:p>
        </c:rich>
      </c:tx>
      <c:layout/>
    </c:title>
    <c:view3D>
      <c:hPercent val="72"/>
      <c:depthPercent val="100"/>
      <c:rAngAx val="1"/>
    </c:view3D>
    <c:plotArea>
      <c:layout>
        <c:manualLayout>
          <c:layoutTarget val="inner"/>
          <c:xMode val="edge"/>
          <c:yMode val="edge"/>
          <c:x val="0.17806745361018361"/>
          <c:y val="0.18197733237890726"/>
          <c:w val="0.71255436002436856"/>
          <c:h val="0.63301765688379885"/>
        </c:manualLayout>
      </c:layout>
      <c:bar3DChart>
        <c:barDir val="col"/>
        <c:grouping val="clustered"/>
        <c:ser>
          <c:idx val="0"/>
          <c:order val="0"/>
          <c:tx>
            <c:strRef>
              <c:f>'HOTEL V 18-22 &amp; GRAPH'!$J$40</c:f>
              <c:strCache>
                <c:ptCount val="1"/>
                <c:pt idx="0">
                  <c:v>Tomato</c:v>
                </c:pt>
              </c:strCache>
            </c:strRef>
          </c:tx>
          <c:cat>
            <c:strRef>
              <c:f>'HOTEL V 18-22 &amp; GRAPH'!$K$39:$O$39</c:f>
              <c:strCache>
                <c:ptCount val="5"/>
                <c:pt idx="0">
                  <c:v>2018 </c:v>
                </c:pt>
                <c:pt idx="1">
                  <c:v>2019</c:v>
                </c:pt>
                <c:pt idx="2">
                  <c:v>2020</c:v>
                </c:pt>
                <c:pt idx="3">
                  <c:v>2021</c:v>
                </c:pt>
                <c:pt idx="4">
                  <c:v>2022</c:v>
                </c:pt>
              </c:strCache>
            </c:strRef>
          </c:cat>
          <c:val>
            <c:numRef>
              <c:f>'HOTEL V 18-22 &amp; GRAPH'!$K$40:$O$40</c:f>
              <c:numCache>
                <c:formatCode>0</c:formatCode>
                <c:ptCount val="5"/>
                <c:pt idx="0">
                  <c:v>632.10559000000001</c:v>
                </c:pt>
                <c:pt idx="1">
                  <c:v>667.08377000000007</c:v>
                </c:pt>
                <c:pt idx="2">
                  <c:v>241.10754999999997</c:v>
                </c:pt>
                <c:pt idx="3">
                  <c:v>333.68538000000001</c:v>
                </c:pt>
                <c:pt idx="4">
                  <c:v>694.09071000000006</c:v>
                </c:pt>
              </c:numCache>
            </c:numRef>
          </c:val>
          <c:extLst xmlns:c16r2="http://schemas.microsoft.com/office/drawing/2015/06/chart">
            <c:ext xmlns:c16="http://schemas.microsoft.com/office/drawing/2014/chart" uri="{C3380CC4-5D6E-409C-BE32-E72D297353CC}">
              <c16:uniqueId val="{00000000-ECE5-4BFC-83C6-33A71368EAD8}"/>
            </c:ext>
          </c:extLst>
        </c:ser>
        <c:ser>
          <c:idx val="1"/>
          <c:order val="1"/>
          <c:tx>
            <c:strRef>
              <c:f>'HOTEL V 18-22 &amp; GRAPH'!$J$41</c:f>
              <c:strCache>
                <c:ptCount val="1"/>
                <c:pt idx="0">
                  <c:v>Cabbage</c:v>
                </c:pt>
              </c:strCache>
            </c:strRef>
          </c:tx>
          <c:cat>
            <c:strRef>
              <c:f>'HOTEL V 18-22 &amp; GRAPH'!$K$39:$O$39</c:f>
              <c:strCache>
                <c:ptCount val="5"/>
                <c:pt idx="0">
                  <c:v>2018 </c:v>
                </c:pt>
                <c:pt idx="1">
                  <c:v>2019</c:v>
                </c:pt>
                <c:pt idx="2">
                  <c:v>2020</c:v>
                </c:pt>
                <c:pt idx="3">
                  <c:v>2021</c:v>
                </c:pt>
                <c:pt idx="4">
                  <c:v>2022</c:v>
                </c:pt>
              </c:strCache>
            </c:strRef>
          </c:cat>
          <c:val>
            <c:numRef>
              <c:f>'HOTEL V 18-22 &amp; GRAPH'!$K$41:$O$41</c:f>
              <c:numCache>
                <c:formatCode>0</c:formatCode>
                <c:ptCount val="5"/>
                <c:pt idx="0">
                  <c:v>39.481229999999996</c:v>
                </c:pt>
                <c:pt idx="1">
                  <c:v>22.514490000000002</c:v>
                </c:pt>
                <c:pt idx="2">
                  <c:v>7.891</c:v>
                </c:pt>
                <c:pt idx="3">
                  <c:v>9.7365899999999996</c:v>
                </c:pt>
                <c:pt idx="4">
                  <c:v>14.535450000000001</c:v>
                </c:pt>
              </c:numCache>
            </c:numRef>
          </c:val>
          <c:extLst xmlns:c16r2="http://schemas.microsoft.com/office/drawing/2015/06/chart">
            <c:ext xmlns:c16="http://schemas.microsoft.com/office/drawing/2014/chart" uri="{C3380CC4-5D6E-409C-BE32-E72D297353CC}">
              <c16:uniqueId val="{00000001-ECE5-4BFC-83C6-33A71368EAD8}"/>
            </c:ext>
          </c:extLst>
        </c:ser>
        <c:ser>
          <c:idx val="2"/>
          <c:order val="2"/>
          <c:tx>
            <c:strRef>
              <c:f>'HOTEL V 18-22 &amp; GRAPH'!$J$42</c:f>
              <c:strCache>
                <c:ptCount val="1"/>
                <c:pt idx="0">
                  <c:v>Cucumber</c:v>
                </c:pt>
              </c:strCache>
            </c:strRef>
          </c:tx>
          <c:cat>
            <c:strRef>
              <c:f>'HOTEL V 18-22 &amp; GRAPH'!$K$39:$O$39</c:f>
              <c:strCache>
                <c:ptCount val="5"/>
                <c:pt idx="0">
                  <c:v>2018 </c:v>
                </c:pt>
                <c:pt idx="1">
                  <c:v>2019</c:v>
                </c:pt>
                <c:pt idx="2">
                  <c:v>2020</c:v>
                </c:pt>
                <c:pt idx="3">
                  <c:v>2021</c:v>
                </c:pt>
                <c:pt idx="4">
                  <c:v>2022</c:v>
                </c:pt>
              </c:strCache>
            </c:strRef>
          </c:cat>
          <c:val>
            <c:numRef>
              <c:f>'HOTEL V 18-22 &amp; GRAPH'!$K$42:$O$42</c:f>
              <c:numCache>
                <c:formatCode>0</c:formatCode>
                <c:ptCount val="5"/>
                <c:pt idx="0">
                  <c:v>208.38093000000001</c:v>
                </c:pt>
                <c:pt idx="1">
                  <c:v>207.30333999999996</c:v>
                </c:pt>
                <c:pt idx="2">
                  <c:v>83.307520000000011</c:v>
                </c:pt>
                <c:pt idx="3">
                  <c:v>114.26228</c:v>
                </c:pt>
                <c:pt idx="4">
                  <c:v>219.13819000000001</c:v>
                </c:pt>
              </c:numCache>
            </c:numRef>
          </c:val>
          <c:extLst xmlns:c16r2="http://schemas.microsoft.com/office/drawing/2015/06/chart">
            <c:ext xmlns:c16="http://schemas.microsoft.com/office/drawing/2014/chart" uri="{C3380CC4-5D6E-409C-BE32-E72D297353CC}">
              <c16:uniqueId val="{00000002-ECE5-4BFC-83C6-33A71368EAD8}"/>
            </c:ext>
          </c:extLst>
        </c:ser>
        <c:ser>
          <c:idx val="3"/>
          <c:order val="3"/>
          <c:tx>
            <c:strRef>
              <c:f>'HOTEL V 18-22 &amp; GRAPH'!$J$43</c:f>
              <c:strCache>
                <c:ptCount val="1"/>
                <c:pt idx="0">
                  <c:v>Lettuce</c:v>
                </c:pt>
              </c:strCache>
            </c:strRef>
          </c:tx>
          <c:cat>
            <c:strRef>
              <c:f>'HOTEL V 18-22 &amp; GRAPH'!$K$39:$O$39</c:f>
              <c:strCache>
                <c:ptCount val="5"/>
                <c:pt idx="0">
                  <c:v>2018 </c:v>
                </c:pt>
                <c:pt idx="1">
                  <c:v>2019</c:v>
                </c:pt>
                <c:pt idx="2">
                  <c:v>2020</c:v>
                </c:pt>
                <c:pt idx="3">
                  <c:v>2021</c:v>
                </c:pt>
                <c:pt idx="4">
                  <c:v>2022</c:v>
                </c:pt>
              </c:strCache>
            </c:strRef>
          </c:cat>
          <c:val>
            <c:numRef>
              <c:f>'HOTEL V 18-22 &amp; GRAPH'!$K$43:$O$43</c:f>
              <c:numCache>
                <c:formatCode>0</c:formatCode>
                <c:ptCount val="5"/>
                <c:pt idx="0">
                  <c:v>323.14044000000001</c:v>
                </c:pt>
                <c:pt idx="1">
                  <c:v>408.90389999999996</c:v>
                </c:pt>
                <c:pt idx="2">
                  <c:v>149.09717999999998</c:v>
                </c:pt>
                <c:pt idx="3">
                  <c:v>230.50574</c:v>
                </c:pt>
                <c:pt idx="4">
                  <c:v>381.48008000000004</c:v>
                </c:pt>
              </c:numCache>
            </c:numRef>
          </c:val>
          <c:extLst xmlns:c16r2="http://schemas.microsoft.com/office/drawing/2015/06/chart">
            <c:ext xmlns:c16="http://schemas.microsoft.com/office/drawing/2014/chart" uri="{C3380CC4-5D6E-409C-BE32-E72D297353CC}">
              <c16:uniqueId val="{00000003-ECE5-4BFC-83C6-33A71368EAD8}"/>
            </c:ext>
          </c:extLst>
        </c:ser>
        <c:ser>
          <c:idx val="4"/>
          <c:order val="4"/>
          <c:tx>
            <c:strRef>
              <c:f>'HOTEL V 18-22 &amp; GRAPH'!$J$44</c:f>
              <c:strCache>
                <c:ptCount val="1"/>
                <c:pt idx="0">
                  <c:v>Sweet Pepper</c:v>
                </c:pt>
              </c:strCache>
            </c:strRef>
          </c:tx>
          <c:cat>
            <c:strRef>
              <c:f>'HOTEL V 18-22 &amp; GRAPH'!$K$39:$O$39</c:f>
              <c:strCache>
                <c:ptCount val="5"/>
                <c:pt idx="0">
                  <c:v>2018 </c:v>
                </c:pt>
                <c:pt idx="1">
                  <c:v>2019</c:v>
                </c:pt>
                <c:pt idx="2">
                  <c:v>2020</c:v>
                </c:pt>
                <c:pt idx="3">
                  <c:v>2021</c:v>
                </c:pt>
                <c:pt idx="4">
                  <c:v>2022</c:v>
                </c:pt>
              </c:strCache>
            </c:strRef>
          </c:cat>
          <c:val>
            <c:numRef>
              <c:f>'HOTEL V 18-22 &amp; GRAPH'!$K$44:$O$44</c:f>
              <c:numCache>
                <c:formatCode>0</c:formatCode>
                <c:ptCount val="5"/>
                <c:pt idx="0">
                  <c:v>305.44823000000002</c:v>
                </c:pt>
                <c:pt idx="1">
                  <c:v>261.04415999999998</c:v>
                </c:pt>
                <c:pt idx="2">
                  <c:v>45.620459999999994</c:v>
                </c:pt>
                <c:pt idx="3">
                  <c:v>57.704720000000002</c:v>
                </c:pt>
                <c:pt idx="4">
                  <c:v>141.37350000000001</c:v>
                </c:pt>
              </c:numCache>
            </c:numRef>
          </c:val>
          <c:extLst xmlns:c16r2="http://schemas.microsoft.com/office/drawing/2015/06/chart">
            <c:ext xmlns:c16="http://schemas.microsoft.com/office/drawing/2014/chart" uri="{C3380CC4-5D6E-409C-BE32-E72D297353CC}">
              <c16:uniqueId val="{00000004-ECE5-4BFC-83C6-33A71368EAD8}"/>
            </c:ext>
          </c:extLst>
        </c:ser>
        <c:dLbls/>
        <c:shape val="box"/>
        <c:axId val="167082240"/>
        <c:axId val="167100800"/>
        <c:axId val="0"/>
      </c:bar3DChart>
      <c:catAx>
        <c:axId val="167082240"/>
        <c:scaling>
          <c:orientation val="minMax"/>
        </c:scaling>
        <c:axPos val="b"/>
        <c:title>
          <c:tx>
            <c:rich>
              <a:bodyPr/>
              <a:lstStyle/>
              <a:p>
                <a:pPr>
                  <a:defRPr/>
                </a:pPr>
                <a:r>
                  <a:rPr lang="en-US"/>
                  <a:t>YEAR</a:t>
                </a:r>
              </a:p>
            </c:rich>
          </c:tx>
          <c:layout/>
        </c:title>
        <c:numFmt formatCode="General" sourceLinked="1"/>
        <c:tickLblPos val="low"/>
        <c:txPr>
          <a:bodyPr rot="0" vert="horz"/>
          <a:lstStyle/>
          <a:p>
            <a:pPr>
              <a:defRPr/>
            </a:pPr>
            <a:endParaRPr lang="en-US"/>
          </a:p>
        </c:txPr>
        <c:crossAx val="167100800"/>
        <c:crosses val="autoZero"/>
        <c:auto val="1"/>
        <c:lblAlgn val="ctr"/>
        <c:lblOffset val="100"/>
        <c:tickLblSkip val="1"/>
        <c:tickMarkSkip val="1"/>
      </c:catAx>
      <c:valAx>
        <c:axId val="167100800"/>
        <c:scaling>
          <c:orientation val="minMax"/>
        </c:scaling>
        <c:axPos val="l"/>
        <c:majorGridlines/>
        <c:title>
          <c:tx>
            <c:rich>
              <a:bodyPr rot="0" vert="wordArtVert"/>
              <a:lstStyle/>
              <a:p>
                <a:pPr>
                  <a:defRPr/>
                </a:pPr>
                <a:r>
                  <a:rPr lang="en-US"/>
                  <a:t>EC$'000</a:t>
                </a:r>
              </a:p>
            </c:rich>
          </c:tx>
          <c:layout>
            <c:manualLayout>
              <c:xMode val="edge"/>
              <c:yMode val="edge"/>
              <c:x val="5.8886094735540295E-2"/>
              <c:y val="0.38926934808824581"/>
            </c:manualLayout>
          </c:layout>
        </c:title>
        <c:numFmt formatCode="0" sourceLinked="1"/>
        <c:tickLblPos val="nextTo"/>
        <c:txPr>
          <a:bodyPr rot="0" vert="horz"/>
          <a:lstStyle/>
          <a:p>
            <a:pPr>
              <a:defRPr/>
            </a:pPr>
            <a:endParaRPr lang="en-US"/>
          </a:p>
        </c:txPr>
        <c:crossAx val="167082240"/>
        <c:crosses val="autoZero"/>
        <c:crossBetween val="between"/>
      </c:valAx>
      <c:spPr>
        <a:noFill/>
        <a:ln w="25400">
          <a:noFill/>
        </a:ln>
      </c:spPr>
    </c:plotArea>
    <c:legend>
      <c:legendPos val="r"/>
      <c:layout>
        <c:manualLayout>
          <c:xMode val="edge"/>
          <c:yMode val="edge"/>
          <c:x val="0.14047537251560838"/>
          <c:y val="0.90912652810290573"/>
          <c:w val="0.73960964303545862"/>
          <c:h val="7.8975905038897176E-2"/>
        </c:manualLayout>
      </c:layout>
    </c:legend>
    <c:plotVisOnly val="1"/>
    <c:dispBlanksAs val="gap"/>
  </c:chart>
  <c:printSettings>
    <c:headerFooter alignWithMargins="0"/>
    <c:pageMargins b="1" l="0.75000000000000044" r="0.75000000000000044"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Purchases of Selected Food Crops 
by Leading  Hotels </a:t>
            </a:r>
          </a:p>
        </c:rich>
      </c:tx>
    </c:title>
    <c:view3D>
      <c:hPercent val="70"/>
      <c:depthPercent val="80"/>
      <c:rAngAx val="1"/>
    </c:view3D>
    <c:plotArea>
      <c:layout>
        <c:manualLayout>
          <c:layoutTarget val="inner"/>
          <c:xMode val="edge"/>
          <c:yMode val="edge"/>
          <c:x val="0.13741142883455362"/>
          <c:y val="0.18661592300962379"/>
          <c:w val="0.84330689913760759"/>
          <c:h val="0.61553059005699606"/>
        </c:manualLayout>
      </c:layout>
      <c:bar3DChart>
        <c:barDir val="col"/>
        <c:grouping val="clustered"/>
        <c:ser>
          <c:idx val="0"/>
          <c:order val="0"/>
          <c:tx>
            <c:strRef>
              <c:f>'HOTEL V 18-22 &amp; GRAPH'!$J$64</c:f>
              <c:strCache>
                <c:ptCount val="1"/>
                <c:pt idx="0">
                  <c:v>Dasheen</c:v>
                </c:pt>
              </c:strCache>
            </c:strRef>
          </c:tx>
          <c:cat>
            <c:strRef>
              <c:f>'HOTEL V 18-22 &amp; GRAPH'!$K$63:$O$63</c:f>
              <c:strCache>
                <c:ptCount val="5"/>
                <c:pt idx="0">
                  <c:v>2018 </c:v>
                </c:pt>
                <c:pt idx="1">
                  <c:v>2019</c:v>
                </c:pt>
                <c:pt idx="2">
                  <c:v>2020</c:v>
                </c:pt>
                <c:pt idx="3">
                  <c:v>2021</c:v>
                </c:pt>
                <c:pt idx="4">
                  <c:v>2022</c:v>
                </c:pt>
              </c:strCache>
            </c:strRef>
          </c:cat>
          <c:val>
            <c:numRef>
              <c:f>'HOTEL V 18-22 &amp; GRAPH'!$K$64:$O$64</c:f>
              <c:numCache>
                <c:formatCode>0</c:formatCode>
                <c:ptCount val="5"/>
                <c:pt idx="0">
                  <c:v>407.16259000000002</c:v>
                </c:pt>
                <c:pt idx="1">
                  <c:v>331.78359999999998</c:v>
                </c:pt>
                <c:pt idx="2">
                  <c:v>126.71913000000001</c:v>
                </c:pt>
                <c:pt idx="3">
                  <c:v>291.42208999999997</c:v>
                </c:pt>
                <c:pt idx="4">
                  <c:v>412.72482999999994</c:v>
                </c:pt>
              </c:numCache>
            </c:numRef>
          </c:val>
          <c:extLst xmlns:c16r2="http://schemas.microsoft.com/office/drawing/2015/06/chart">
            <c:ext xmlns:c16="http://schemas.microsoft.com/office/drawing/2014/chart" uri="{C3380CC4-5D6E-409C-BE32-E72D297353CC}">
              <c16:uniqueId val="{00000000-3DB0-4C85-8D54-9423C169C94A}"/>
            </c:ext>
          </c:extLst>
        </c:ser>
        <c:ser>
          <c:idx val="1"/>
          <c:order val="1"/>
          <c:tx>
            <c:strRef>
              <c:f>'HOTEL V 18-22 &amp; GRAPH'!$J$65</c:f>
              <c:strCache>
                <c:ptCount val="1"/>
                <c:pt idx="0">
                  <c:v>Sweet Potato</c:v>
                </c:pt>
              </c:strCache>
            </c:strRef>
          </c:tx>
          <c:cat>
            <c:strRef>
              <c:f>'HOTEL V 18-22 &amp; GRAPH'!$K$63:$O$63</c:f>
              <c:strCache>
                <c:ptCount val="5"/>
                <c:pt idx="0">
                  <c:v>2018 </c:v>
                </c:pt>
                <c:pt idx="1">
                  <c:v>2019</c:v>
                </c:pt>
                <c:pt idx="2">
                  <c:v>2020</c:v>
                </c:pt>
                <c:pt idx="3">
                  <c:v>2021</c:v>
                </c:pt>
                <c:pt idx="4">
                  <c:v>2022</c:v>
                </c:pt>
              </c:strCache>
            </c:strRef>
          </c:cat>
          <c:val>
            <c:numRef>
              <c:f>'HOTEL V 18-22 &amp; GRAPH'!$K$65:$O$65</c:f>
              <c:numCache>
                <c:formatCode>0</c:formatCode>
                <c:ptCount val="5"/>
                <c:pt idx="0">
                  <c:v>339.04478</c:v>
                </c:pt>
                <c:pt idx="1">
                  <c:v>361.85919999999993</c:v>
                </c:pt>
                <c:pt idx="2">
                  <c:v>168.47</c:v>
                </c:pt>
                <c:pt idx="3">
                  <c:v>242.85953999999998</c:v>
                </c:pt>
                <c:pt idx="4">
                  <c:v>360.25266999999997</c:v>
                </c:pt>
              </c:numCache>
            </c:numRef>
          </c:val>
          <c:extLst xmlns:c16r2="http://schemas.microsoft.com/office/drawing/2015/06/chart">
            <c:ext xmlns:c16="http://schemas.microsoft.com/office/drawing/2014/chart" uri="{C3380CC4-5D6E-409C-BE32-E72D297353CC}">
              <c16:uniqueId val="{00000001-3DB0-4C85-8D54-9423C169C94A}"/>
            </c:ext>
          </c:extLst>
        </c:ser>
        <c:ser>
          <c:idx val="2"/>
          <c:order val="2"/>
          <c:tx>
            <c:strRef>
              <c:f>'HOTEL V 18-22 &amp; GRAPH'!$J$66</c:f>
              <c:strCache>
                <c:ptCount val="1"/>
                <c:pt idx="0">
                  <c:v>Tannia</c:v>
                </c:pt>
              </c:strCache>
            </c:strRef>
          </c:tx>
          <c:cat>
            <c:strRef>
              <c:f>'HOTEL V 18-22 &amp; GRAPH'!$K$63:$O$63</c:f>
              <c:strCache>
                <c:ptCount val="5"/>
                <c:pt idx="0">
                  <c:v>2018 </c:v>
                </c:pt>
                <c:pt idx="1">
                  <c:v>2019</c:v>
                </c:pt>
                <c:pt idx="2">
                  <c:v>2020</c:v>
                </c:pt>
                <c:pt idx="3">
                  <c:v>2021</c:v>
                </c:pt>
                <c:pt idx="4">
                  <c:v>2022</c:v>
                </c:pt>
              </c:strCache>
            </c:strRef>
          </c:cat>
          <c:val>
            <c:numRef>
              <c:f>'HOTEL V 18-22 &amp; GRAPH'!$K$66:$O$66</c:f>
              <c:numCache>
                <c:formatCode>0</c:formatCode>
                <c:ptCount val="5"/>
                <c:pt idx="0">
                  <c:v>1.25</c:v>
                </c:pt>
                <c:pt idx="1">
                  <c:v>2.0055200000000002</c:v>
                </c:pt>
                <c:pt idx="2">
                  <c:v>1.9324000000000001</c:v>
                </c:pt>
                <c:pt idx="3">
                  <c:v>7.2244999999999999</c:v>
                </c:pt>
                <c:pt idx="4">
                  <c:v>1.9470900000000002</c:v>
                </c:pt>
              </c:numCache>
            </c:numRef>
          </c:val>
          <c:extLst xmlns:c16r2="http://schemas.microsoft.com/office/drawing/2015/06/chart">
            <c:ext xmlns:c16="http://schemas.microsoft.com/office/drawing/2014/chart" uri="{C3380CC4-5D6E-409C-BE32-E72D297353CC}">
              <c16:uniqueId val="{00000002-3DB0-4C85-8D54-9423C169C94A}"/>
            </c:ext>
          </c:extLst>
        </c:ser>
        <c:ser>
          <c:idx val="3"/>
          <c:order val="3"/>
          <c:tx>
            <c:strRef>
              <c:f>'HOTEL V 18-22 &amp; GRAPH'!$J$67</c:f>
              <c:strCache>
                <c:ptCount val="1"/>
                <c:pt idx="0">
                  <c:v>Yams</c:v>
                </c:pt>
              </c:strCache>
            </c:strRef>
          </c:tx>
          <c:cat>
            <c:strRef>
              <c:f>'HOTEL V 18-22 &amp; GRAPH'!$K$63:$O$63</c:f>
              <c:strCache>
                <c:ptCount val="5"/>
                <c:pt idx="0">
                  <c:v>2018 </c:v>
                </c:pt>
                <c:pt idx="1">
                  <c:v>2019</c:v>
                </c:pt>
                <c:pt idx="2">
                  <c:v>2020</c:v>
                </c:pt>
                <c:pt idx="3">
                  <c:v>2021</c:v>
                </c:pt>
                <c:pt idx="4">
                  <c:v>2022</c:v>
                </c:pt>
              </c:strCache>
            </c:strRef>
          </c:cat>
          <c:val>
            <c:numRef>
              <c:f>'HOTEL V 18-22 &amp; GRAPH'!$K$67:$O$67</c:f>
              <c:numCache>
                <c:formatCode>0</c:formatCode>
                <c:ptCount val="5"/>
                <c:pt idx="0">
                  <c:v>226.65099000000001</c:v>
                </c:pt>
                <c:pt idx="1">
                  <c:v>195.76685999999998</c:v>
                </c:pt>
                <c:pt idx="2">
                  <c:v>96.203670000000002</c:v>
                </c:pt>
                <c:pt idx="3">
                  <c:v>106.82774999999999</c:v>
                </c:pt>
                <c:pt idx="4">
                  <c:v>138.74881999999999</c:v>
                </c:pt>
              </c:numCache>
            </c:numRef>
          </c:val>
          <c:extLst xmlns:c16r2="http://schemas.microsoft.com/office/drawing/2015/06/chart">
            <c:ext xmlns:c16="http://schemas.microsoft.com/office/drawing/2014/chart" uri="{C3380CC4-5D6E-409C-BE32-E72D297353CC}">
              <c16:uniqueId val="{00000003-3DB0-4C85-8D54-9423C169C94A}"/>
            </c:ext>
          </c:extLst>
        </c:ser>
        <c:ser>
          <c:idx val="4"/>
          <c:order val="4"/>
          <c:tx>
            <c:strRef>
              <c:f>'HOTEL V 18-22 &amp; GRAPH'!$J$68</c:f>
              <c:strCache>
                <c:ptCount val="1"/>
                <c:pt idx="0">
                  <c:v>Plantain</c:v>
                </c:pt>
              </c:strCache>
            </c:strRef>
          </c:tx>
          <c:cat>
            <c:strRef>
              <c:f>'HOTEL V 18-22 &amp; GRAPH'!$K$63:$O$63</c:f>
              <c:strCache>
                <c:ptCount val="5"/>
                <c:pt idx="0">
                  <c:v>2018 </c:v>
                </c:pt>
                <c:pt idx="1">
                  <c:v>2019</c:v>
                </c:pt>
                <c:pt idx="2">
                  <c:v>2020</c:v>
                </c:pt>
                <c:pt idx="3">
                  <c:v>2021</c:v>
                </c:pt>
                <c:pt idx="4">
                  <c:v>2022</c:v>
                </c:pt>
              </c:strCache>
            </c:strRef>
          </c:cat>
          <c:val>
            <c:numRef>
              <c:f>'HOTEL V 18-22 &amp; GRAPH'!$K$68:$O$68</c:f>
              <c:numCache>
                <c:formatCode>0</c:formatCode>
                <c:ptCount val="5"/>
                <c:pt idx="0">
                  <c:v>319.69065999999998</c:v>
                </c:pt>
                <c:pt idx="1">
                  <c:v>371.52655000000004</c:v>
                </c:pt>
                <c:pt idx="2">
                  <c:v>163.45578</c:v>
                </c:pt>
                <c:pt idx="3">
                  <c:v>204.39077000000003</c:v>
                </c:pt>
                <c:pt idx="4">
                  <c:v>410.77214000000004</c:v>
                </c:pt>
              </c:numCache>
            </c:numRef>
          </c:val>
          <c:extLst xmlns:c16r2="http://schemas.microsoft.com/office/drawing/2015/06/chart">
            <c:ext xmlns:c16="http://schemas.microsoft.com/office/drawing/2014/chart" uri="{C3380CC4-5D6E-409C-BE32-E72D297353CC}">
              <c16:uniqueId val="{00000004-3DB0-4C85-8D54-9423C169C94A}"/>
            </c:ext>
          </c:extLst>
        </c:ser>
        <c:ser>
          <c:idx val="5"/>
          <c:order val="5"/>
          <c:tx>
            <c:strRef>
              <c:f>'HOTEL V 18-22 &amp; GRAPH'!$J$69</c:f>
              <c:strCache>
                <c:ptCount val="1"/>
                <c:pt idx="0">
                  <c:v>Green Banana</c:v>
                </c:pt>
              </c:strCache>
            </c:strRef>
          </c:tx>
          <c:cat>
            <c:strRef>
              <c:f>'HOTEL V 18-22 &amp; GRAPH'!$K$63:$O$63</c:f>
              <c:strCache>
                <c:ptCount val="5"/>
                <c:pt idx="0">
                  <c:v>2018 </c:v>
                </c:pt>
                <c:pt idx="1">
                  <c:v>2019</c:v>
                </c:pt>
                <c:pt idx="2">
                  <c:v>2020</c:v>
                </c:pt>
                <c:pt idx="3">
                  <c:v>2021</c:v>
                </c:pt>
                <c:pt idx="4">
                  <c:v>2022</c:v>
                </c:pt>
              </c:strCache>
            </c:strRef>
          </c:cat>
          <c:val>
            <c:numRef>
              <c:f>'HOTEL V 18-22 &amp; GRAPH'!$K$69:$O$69</c:f>
              <c:numCache>
                <c:formatCode>0</c:formatCode>
                <c:ptCount val="5"/>
                <c:pt idx="0">
                  <c:v>114.73645</c:v>
                </c:pt>
                <c:pt idx="1">
                  <c:v>133.65687</c:v>
                </c:pt>
                <c:pt idx="2">
                  <c:v>54.025929999999995</c:v>
                </c:pt>
                <c:pt idx="3">
                  <c:v>86.375350000000012</c:v>
                </c:pt>
                <c:pt idx="4">
                  <c:v>165.24822999999998</c:v>
                </c:pt>
              </c:numCache>
            </c:numRef>
          </c:val>
          <c:extLst xmlns:c16r2="http://schemas.microsoft.com/office/drawing/2015/06/chart">
            <c:ext xmlns:c16="http://schemas.microsoft.com/office/drawing/2014/chart" uri="{C3380CC4-5D6E-409C-BE32-E72D297353CC}">
              <c16:uniqueId val="{00000005-3DB0-4C85-8D54-9423C169C94A}"/>
            </c:ext>
          </c:extLst>
        </c:ser>
        <c:dLbls/>
        <c:shape val="box"/>
        <c:axId val="167222272"/>
        <c:axId val="167228544"/>
        <c:axId val="0"/>
      </c:bar3DChart>
      <c:catAx>
        <c:axId val="167222272"/>
        <c:scaling>
          <c:orientation val="minMax"/>
        </c:scaling>
        <c:axPos val="b"/>
        <c:title>
          <c:tx>
            <c:rich>
              <a:bodyPr/>
              <a:lstStyle/>
              <a:p>
                <a:pPr>
                  <a:defRPr/>
                </a:pPr>
                <a:r>
                  <a:rPr lang="en-US"/>
                  <a:t>YEAR</a:t>
                </a:r>
              </a:p>
            </c:rich>
          </c:tx>
        </c:title>
        <c:numFmt formatCode="General" sourceLinked="1"/>
        <c:tickLblPos val="low"/>
        <c:txPr>
          <a:bodyPr rot="0" vert="horz"/>
          <a:lstStyle/>
          <a:p>
            <a:pPr>
              <a:defRPr/>
            </a:pPr>
            <a:endParaRPr lang="en-US"/>
          </a:p>
        </c:txPr>
        <c:crossAx val="167228544"/>
        <c:crosses val="autoZero"/>
        <c:auto val="1"/>
        <c:lblAlgn val="ctr"/>
        <c:lblOffset val="100"/>
        <c:tickLblSkip val="1"/>
        <c:tickMarkSkip val="1"/>
      </c:catAx>
      <c:valAx>
        <c:axId val="167228544"/>
        <c:scaling>
          <c:orientation val="minMax"/>
        </c:scaling>
        <c:axPos val="l"/>
        <c:majorGridlines/>
        <c:title>
          <c:tx>
            <c:rich>
              <a:bodyPr rot="0" vert="wordArtVert"/>
              <a:lstStyle/>
              <a:p>
                <a:pPr>
                  <a:defRPr/>
                </a:pPr>
                <a:r>
                  <a:rPr lang="en-US"/>
                  <a:t>EC$'000</a:t>
                </a:r>
              </a:p>
            </c:rich>
          </c:tx>
          <c:layout>
            <c:manualLayout>
              <c:xMode val="edge"/>
              <c:yMode val="edge"/>
              <c:x val="6.9303712035995529E-2"/>
              <c:y val="0.31660491608673397"/>
            </c:manualLayout>
          </c:layout>
        </c:title>
        <c:numFmt formatCode="0" sourceLinked="1"/>
        <c:tickLblPos val="nextTo"/>
        <c:txPr>
          <a:bodyPr rot="0" vert="horz"/>
          <a:lstStyle/>
          <a:p>
            <a:pPr>
              <a:defRPr/>
            </a:pPr>
            <a:endParaRPr lang="en-US"/>
          </a:p>
        </c:txPr>
        <c:crossAx val="167222272"/>
        <c:crosses val="autoZero"/>
        <c:crossBetween val="between"/>
      </c:valAx>
      <c:spPr>
        <a:noFill/>
        <a:ln w="25400">
          <a:noFill/>
        </a:ln>
      </c:spPr>
    </c:plotArea>
    <c:legend>
      <c:legendPos val="r"/>
      <c:layout>
        <c:manualLayout>
          <c:xMode val="edge"/>
          <c:yMode val="edge"/>
          <c:x val="7.4515185601799774E-2"/>
          <c:y val="0.90794969378827683"/>
          <c:w val="0.85580521184851943"/>
          <c:h val="6.7403317323923712E-2"/>
        </c:manualLayout>
      </c:layout>
    </c:legend>
    <c:plotVisOnly val="1"/>
    <c:dispBlanksAs val="gap"/>
  </c:chart>
  <c:printSettings>
    <c:headerFooter alignWithMargins="0"/>
    <c:pageMargins b="1" l="0.75000000000000044" r="0.75000000000000044"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050"/>
              <a:t>Comparison of Value (EC$) of Local Agricultural Produce Purchased by Supermarket &amp; Hotel for Period 2018 -2022</a:t>
            </a:r>
          </a:p>
        </c:rich>
      </c:tx>
      <c:layout>
        <c:manualLayout>
          <c:xMode val="edge"/>
          <c:yMode val="edge"/>
          <c:x val="0.14413632357962661"/>
          <c:y val="4.3059647569088262E-2"/>
        </c:manualLayout>
      </c:layout>
    </c:title>
    <c:plotArea>
      <c:layout>
        <c:manualLayout>
          <c:layoutTarget val="inner"/>
          <c:xMode val="edge"/>
          <c:yMode val="edge"/>
          <c:x val="0.2571187415031489"/>
          <c:y val="0.22212998181315968"/>
          <c:w val="0.55792964267228728"/>
          <c:h val="0.65350654248763818"/>
        </c:manualLayout>
      </c:layout>
      <c:lineChart>
        <c:grouping val="standard"/>
        <c:ser>
          <c:idx val="0"/>
          <c:order val="0"/>
          <c:tx>
            <c:strRef>
              <c:f>'COMP SUP&amp;HOT (EC$) 18-22'!$B$37</c:f>
              <c:strCache>
                <c:ptCount val="1"/>
                <c:pt idx="0">
                  <c:v>Supermarket</c:v>
                </c:pt>
              </c:strCache>
            </c:strRef>
          </c:tx>
          <c:marker>
            <c:symbol val="none"/>
          </c:marker>
          <c:cat>
            <c:numRef>
              <c:f>'COMP SUP&amp;HOT (EC$) 18-22'!$C$36:$G$36</c:f>
              <c:numCache>
                <c:formatCode>General</c:formatCode>
                <c:ptCount val="5"/>
                <c:pt idx="0">
                  <c:v>2018</c:v>
                </c:pt>
                <c:pt idx="1">
                  <c:v>2019</c:v>
                </c:pt>
                <c:pt idx="2">
                  <c:v>2020</c:v>
                </c:pt>
                <c:pt idx="3">
                  <c:v>2021</c:v>
                </c:pt>
                <c:pt idx="4">
                  <c:v>2022</c:v>
                </c:pt>
              </c:numCache>
            </c:numRef>
          </c:cat>
          <c:val>
            <c:numRef>
              <c:f>'COMP SUP&amp;HOT (EC$) 18-22'!$C$37:$G$37</c:f>
              <c:numCache>
                <c:formatCode>#,##0</c:formatCode>
                <c:ptCount val="5"/>
                <c:pt idx="0" formatCode="_(* #,##0_);_(* \(#,##0\);_(* &quot;-&quot;??_);_(@_)">
                  <c:v>14259271.669999998</c:v>
                </c:pt>
                <c:pt idx="1">
                  <c:v>15483222.549999999</c:v>
                </c:pt>
                <c:pt idx="2">
                  <c:v>14984218.179999998</c:v>
                </c:pt>
                <c:pt idx="3">
                  <c:v>14014939.750000002</c:v>
                </c:pt>
                <c:pt idx="4">
                  <c:v>15192302.710000001</c:v>
                </c:pt>
              </c:numCache>
            </c:numRef>
          </c:val>
          <c:extLst xmlns:c16r2="http://schemas.microsoft.com/office/drawing/2015/06/chart">
            <c:ext xmlns:c16="http://schemas.microsoft.com/office/drawing/2014/chart" uri="{C3380CC4-5D6E-409C-BE32-E72D297353CC}">
              <c16:uniqueId val="{00000000-205A-4497-BAFB-A1F0C45F8B8E}"/>
            </c:ext>
          </c:extLst>
        </c:ser>
        <c:ser>
          <c:idx val="1"/>
          <c:order val="1"/>
          <c:tx>
            <c:strRef>
              <c:f>'COMP SUP&amp;HOT (EC$) 18-22'!$B$38</c:f>
              <c:strCache>
                <c:ptCount val="1"/>
                <c:pt idx="0">
                  <c:v>Hotel</c:v>
                </c:pt>
              </c:strCache>
            </c:strRef>
          </c:tx>
          <c:marker>
            <c:symbol val="none"/>
          </c:marker>
          <c:cat>
            <c:numRef>
              <c:f>'COMP SUP&amp;HOT (EC$) 18-22'!$C$36:$G$36</c:f>
              <c:numCache>
                <c:formatCode>General</c:formatCode>
                <c:ptCount val="5"/>
                <c:pt idx="0">
                  <c:v>2018</c:v>
                </c:pt>
                <c:pt idx="1">
                  <c:v>2019</c:v>
                </c:pt>
                <c:pt idx="2">
                  <c:v>2020</c:v>
                </c:pt>
                <c:pt idx="3">
                  <c:v>2021</c:v>
                </c:pt>
                <c:pt idx="4">
                  <c:v>2022</c:v>
                </c:pt>
              </c:numCache>
            </c:numRef>
          </c:cat>
          <c:val>
            <c:numRef>
              <c:f>'COMP SUP&amp;HOT (EC$) 18-22'!$C$38:$G$38</c:f>
              <c:numCache>
                <c:formatCode>#,##0</c:formatCode>
                <c:ptCount val="5"/>
                <c:pt idx="0" formatCode="_(* #,##0_);_(* \(#,##0\);_(* &quot;-&quot;??_);_(@_)">
                  <c:v>6743083.9200000009</c:v>
                </c:pt>
                <c:pt idx="1">
                  <c:v>6928076.0999999996</c:v>
                </c:pt>
                <c:pt idx="2">
                  <c:v>2463813.5199999996</c:v>
                </c:pt>
                <c:pt idx="3">
                  <c:v>3488671.38</c:v>
                </c:pt>
                <c:pt idx="4">
                  <c:v>6425024.0600000005</c:v>
                </c:pt>
              </c:numCache>
            </c:numRef>
          </c:val>
          <c:extLst xmlns:c16r2="http://schemas.microsoft.com/office/drawing/2015/06/chart">
            <c:ext xmlns:c16="http://schemas.microsoft.com/office/drawing/2014/chart" uri="{C3380CC4-5D6E-409C-BE32-E72D297353CC}">
              <c16:uniqueId val="{00000001-205A-4497-BAFB-A1F0C45F8B8E}"/>
            </c:ext>
          </c:extLst>
        </c:ser>
        <c:dLbls/>
        <c:marker val="1"/>
        <c:axId val="162684288"/>
        <c:axId val="162686464"/>
      </c:lineChart>
      <c:catAx>
        <c:axId val="162684288"/>
        <c:scaling>
          <c:orientation val="minMax"/>
        </c:scaling>
        <c:axPos val="b"/>
        <c:title>
          <c:tx>
            <c:rich>
              <a:bodyPr/>
              <a:lstStyle/>
              <a:p>
                <a:pPr>
                  <a:defRPr/>
                </a:pPr>
                <a:r>
                  <a:rPr lang="en-US"/>
                  <a:t>YEAR</a:t>
                </a:r>
              </a:p>
            </c:rich>
          </c:tx>
          <c:layout/>
        </c:title>
        <c:numFmt formatCode="General" sourceLinked="1"/>
        <c:tickLblPos val="nextTo"/>
        <c:crossAx val="162686464"/>
        <c:crosses val="autoZero"/>
        <c:auto val="1"/>
        <c:lblAlgn val="ctr"/>
        <c:lblOffset val="100"/>
      </c:catAx>
      <c:valAx>
        <c:axId val="162686464"/>
        <c:scaling>
          <c:orientation val="minMax"/>
        </c:scaling>
        <c:axPos val="l"/>
        <c:majorGridlines/>
        <c:title>
          <c:tx>
            <c:rich>
              <a:bodyPr rot="0" vert="wordArtVert"/>
              <a:lstStyle/>
              <a:p>
                <a:pPr>
                  <a:defRPr/>
                </a:pPr>
                <a:r>
                  <a:rPr lang="en-US"/>
                  <a:t>Value (EC$)</a:t>
                </a:r>
              </a:p>
            </c:rich>
          </c:tx>
          <c:layout>
            <c:manualLayout>
              <c:xMode val="edge"/>
              <c:yMode val="edge"/>
              <c:x val="1.6879408372986997E-2"/>
              <c:y val="0.20323023427720768"/>
            </c:manualLayout>
          </c:layout>
        </c:title>
        <c:numFmt formatCode="_(* #,##0_);_(* \(#,##0\);_(* &quot;-&quot;??_);_(@_)" sourceLinked="1"/>
        <c:tickLblPos val="nextTo"/>
        <c:crossAx val="162684288"/>
        <c:crosses val="autoZero"/>
        <c:crossBetween val="between"/>
      </c:valAx>
    </c:plotArea>
    <c:legend>
      <c:legendPos val="r"/>
      <c:layout>
        <c:manualLayout>
          <c:xMode val="edge"/>
          <c:yMode val="edge"/>
          <c:x val="0.81449774514431317"/>
          <c:y val="0.49707191266448403"/>
          <c:w val="0.18112205261105752"/>
          <c:h val="0.1388056643334242"/>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effectLst/>
              </a:rPr>
              <a:t>Imports of Selected Vegetables (Tonnes)      </a:t>
            </a:r>
          </a:p>
          <a:p>
            <a:pPr>
              <a:defRPr/>
            </a:pPr>
            <a:r>
              <a:rPr lang="en-US" sz="1800" b="1" i="0" baseline="0">
                <a:effectLst/>
              </a:rPr>
              <a:t>    2018 - 2022</a:t>
            </a:r>
            <a:endParaRPr lang="en-US"/>
          </a:p>
        </c:rich>
      </c:tx>
      <c:layout>
        <c:manualLayout>
          <c:xMode val="edge"/>
          <c:yMode val="edge"/>
          <c:x val="0.19746837406033269"/>
          <c:y val="2.0942350759614183E-2"/>
        </c:manualLayout>
      </c:layout>
    </c:title>
    <c:view3D>
      <c:depthPercent val="100"/>
      <c:rAngAx val="1"/>
    </c:view3D>
    <c:plotArea>
      <c:layout>
        <c:manualLayout>
          <c:layoutTarget val="inner"/>
          <c:xMode val="edge"/>
          <c:yMode val="edge"/>
          <c:x val="0.14983202436538293"/>
          <c:y val="0.23712937630677522"/>
          <c:w val="0.66179898365506606"/>
          <c:h val="0.62479949848788641"/>
        </c:manualLayout>
      </c:layout>
      <c:bar3DChart>
        <c:barDir val="col"/>
        <c:grouping val="clustered"/>
        <c:ser>
          <c:idx val="0"/>
          <c:order val="0"/>
          <c:tx>
            <c:strRef>
              <c:f>'CAMPOF IMPORTS18-22 &amp; GRAPH'!$C$39</c:f>
              <c:strCache>
                <c:ptCount val="1"/>
                <c:pt idx="0">
                  <c:v>Carrot</c:v>
                </c:pt>
              </c:strCache>
            </c:strRef>
          </c:tx>
          <c:cat>
            <c:numRef>
              <c:f>'CAMPOF IMPORTS18-22 &amp; GRAPH'!$B$43:$B$47</c:f>
              <c:numCache>
                <c:formatCode>General</c:formatCode>
                <c:ptCount val="5"/>
                <c:pt idx="0">
                  <c:v>2018</c:v>
                </c:pt>
                <c:pt idx="1">
                  <c:v>2019</c:v>
                </c:pt>
                <c:pt idx="2">
                  <c:v>2020</c:v>
                </c:pt>
                <c:pt idx="3">
                  <c:v>2021</c:v>
                </c:pt>
                <c:pt idx="4">
                  <c:v>2022</c:v>
                </c:pt>
              </c:numCache>
            </c:numRef>
          </c:cat>
          <c:val>
            <c:numRef>
              <c:f>'CAMPOF IMPORTS18-22 &amp; GRAPH'!$C$43:$C$47</c:f>
              <c:numCache>
                <c:formatCode>0</c:formatCode>
                <c:ptCount val="5"/>
                <c:pt idx="0">
                  <c:v>662.94722000000002</c:v>
                </c:pt>
                <c:pt idx="1">
                  <c:v>707.34014000000002</c:v>
                </c:pt>
                <c:pt idx="2">
                  <c:v>582.76942000000008</c:v>
                </c:pt>
                <c:pt idx="3">
                  <c:v>638.26147999999989</c:v>
                </c:pt>
                <c:pt idx="4" formatCode="_(* #,##0_);_(* \(#,##0\);_(* &quot;-&quot;??_);_(@_)">
                  <c:v>743.94599999999991</c:v>
                </c:pt>
              </c:numCache>
            </c:numRef>
          </c:val>
          <c:extLst xmlns:c16r2="http://schemas.microsoft.com/office/drawing/2015/06/chart">
            <c:ext xmlns:c16="http://schemas.microsoft.com/office/drawing/2014/chart" uri="{C3380CC4-5D6E-409C-BE32-E72D297353CC}">
              <c16:uniqueId val="{00000000-A9DE-4BE7-B59F-6C737908408D}"/>
            </c:ext>
          </c:extLst>
        </c:ser>
        <c:ser>
          <c:idx val="1"/>
          <c:order val="1"/>
          <c:tx>
            <c:strRef>
              <c:f>'CAMPOF IMPORTS18-22 &amp; GRAPH'!$D$39</c:f>
              <c:strCache>
                <c:ptCount val="1"/>
                <c:pt idx="0">
                  <c:v>Cabbage</c:v>
                </c:pt>
              </c:strCache>
            </c:strRef>
          </c:tx>
          <c:cat>
            <c:numRef>
              <c:f>'CAMPOF IMPORTS18-22 &amp; GRAPH'!$B$43:$B$47</c:f>
              <c:numCache>
                <c:formatCode>General</c:formatCode>
                <c:ptCount val="5"/>
                <c:pt idx="0">
                  <c:v>2018</c:v>
                </c:pt>
                <c:pt idx="1">
                  <c:v>2019</c:v>
                </c:pt>
                <c:pt idx="2">
                  <c:v>2020</c:v>
                </c:pt>
                <c:pt idx="3">
                  <c:v>2021</c:v>
                </c:pt>
                <c:pt idx="4">
                  <c:v>2022</c:v>
                </c:pt>
              </c:numCache>
            </c:numRef>
          </c:cat>
          <c:val>
            <c:numRef>
              <c:f>'CAMPOF IMPORTS18-22 &amp; GRAPH'!$D$43:$D$47</c:f>
              <c:numCache>
                <c:formatCode>0</c:formatCode>
                <c:ptCount val="5"/>
                <c:pt idx="0">
                  <c:v>552.20654999999999</c:v>
                </c:pt>
                <c:pt idx="1">
                  <c:v>434.17459999999994</c:v>
                </c:pt>
                <c:pt idx="2">
                  <c:v>363.01670999999999</c:v>
                </c:pt>
                <c:pt idx="3">
                  <c:v>590.57267000000002</c:v>
                </c:pt>
                <c:pt idx="4" formatCode="_(* #,##0_);_(* \(#,##0\);_(* &quot;-&quot;??_);_(@_)">
                  <c:v>1288.2150799999999</c:v>
                </c:pt>
              </c:numCache>
            </c:numRef>
          </c:val>
          <c:extLst xmlns:c16r2="http://schemas.microsoft.com/office/drawing/2015/06/chart">
            <c:ext xmlns:c16="http://schemas.microsoft.com/office/drawing/2014/chart" uri="{C3380CC4-5D6E-409C-BE32-E72D297353CC}">
              <c16:uniqueId val="{00000001-A9DE-4BE7-B59F-6C737908408D}"/>
            </c:ext>
          </c:extLst>
        </c:ser>
        <c:ser>
          <c:idx val="2"/>
          <c:order val="2"/>
          <c:tx>
            <c:strRef>
              <c:f>'CAMPOF IMPORTS18-22 &amp; GRAPH'!$E$39</c:f>
              <c:strCache>
                <c:ptCount val="1"/>
                <c:pt idx="0">
                  <c:v>Tomato</c:v>
                </c:pt>
              </c:strCache>
            </c:strRef>
          </c:tx>
          <c:cat>
            <c:numRef>
              <c:f>'CAMPOF IMPORTS18-22 &amp; GRAPH'!$B$43:$B$47</c:f>
              <c:numCache>
                <c:formatCode>General</c:formatCode>
                <c:ptCount val="5"/>
                <c:pt idx="0">
                  <c:v>2018</c:v>
                </c:pt>
                <c:pt idx="1">
                  <c:v>2019</c:v>
                </c:pt>
                <c:pt idx="2">
                  <c:v>2020</c:v>
                </c:pt>
                <c:pt idx="3">
                  <c:v>2021</c:v>
                </c:pt>
                <c:pt idx="4">
                  <c:v>2022</c:v>
                </c:pt>
              </c:numCache>
            </c:numRef>
          </c:cat>
          <c:val>
            <c:numRef>
              <c:f>'CAMPOF IMPORTS18-22 &amp; GRAPH'!$E$43:$E$47</c:f>
              <c:numCache>
                <c:formatCode>0</c:formatCode>
                <c:ptCount val="5"/>
                <c:pt idx="0">
                  <c:v>102.20768</c:v>
                </c:pt>
                <c:pt idx="1">
                  <c:v>82.969139999999996</c:v>
                </c:pt>
                <c:pt idx="2">
                  <c:v>40.713949999999997</c:v>
                </c:pt>
                <c:pt idx="3">
                  <c:v>53.531329999999997</c:v>
                </c:pt>
                <c:pt idx="4" formatCode="_(* #,##0_);_(* \(#,##0\);_(* &quot;-&quot;??_);_(@_)">
                  <c:v>73.589860000000002</c:v>
                </c:pt>
              </c:numCache>
            </c:numRef>
          </c:val>
          <c:extLst xmlns:c16r2="http://schemas.microsoft.com/office/drawing/2015/06/chart">
            <c:ext xmlns:c16="http://schemas.microsoft.com/office/drawing/2014/chart" uri="{C3380CC4-5D6E-409C-BE32-E72D297353CC}">
              <c16:uniqueId val="{00000002-A9DE-4BE7-B59F-6C737908408D}"/>
            </c:ext>
          </c:extLst>
        </c:ser>
        <c:ser>
          <c:idx val="3"/>
          <c:order val="3"/>
          <c:tx>
            <c:strRef>
              <c:f>'CAMPOF IMPORTS18-22 &amp; GRAPH'!$F$39</c:f>
              <c:strCache>
                <c:ptCount val="1"/>
                <c:pt idx="0">
                  <c:v>Sweet Pepper</c:v>
                </c:pt>
              </c:strCache>
            </c:strRef>
          </c:tx>
          <c:cat>
            <c:numRef>
              <c:f>'CAMPOF IMPORTS18-22 &amp; GRAPH'!$B$43:$B$47</c:f>
              <c:numCache>
                <c:formatCode>General</c:formatCode>
                <c:ptCount val="5"/>
                <c:pt idx="0">
                  <c:v>2018</c:v>
                </c:pt>
                <c:pt idx="1">
                  <c:v>2019</c:v>
                </c:pt>
                <c:pt idx="2">
                  <c:v>2020</c:v>
                </c:pt>
                <c:pt idx="3">
                  <c:v>2021</c:v>
                </c:pt>
                <c:pt idx="4">
                  <c:v>2022</c:v>
                </c:pt>
              </c:numCache>
            </c:numRef>
          </c:cat>
          <c:val>
            <c:numRef>
              <c:f>'CAMPOF IMPORTS18-22 &amp; GRAPH'!$F$43:$F$47</c:f>
              <c:numCache>
                <c:formatCode>0</c:formatCode>
                <c:ptCount val="5"/>
                <c:pt idx="0">
                  <c:v>135.41764999999998</c:v>
                </c:pt>
                <c:pt idx="1">
                  <c:v>131.17381</c:v>
                </c:pt>
                <c:pt idx="2">
                  <c:v>108.50319</c:v>
                </c:pt>
                <c:pt idx="3">
                  <c:v>134.53415000000001</c:v>
                </c:pt>
                <c:pt idx="4" formatCode="_(* #,##0_);_(* \(#,##0\);_(* &quot;-&quot;??_);_(@_)">
                  <c:v>180.78877</c:v>
                </c:pt>
              </c:numCache>
            </c:numRef>
          </c:val>
          <c:extLst xmlns:c16r2="http://schemas.microsoft.com/office/drawing/2015/06/chart">
            <c:ext xmlns:c16="http://schemas.microsoft.com/office/drawing/2014/chart" uri="{C3380CC4-5D6E-409C-BE32-E72D297353CC}">
              <c16:uniqueId val="{00000003-A9DE-4BE7-B59F-6C737908408D}"/>
            </c:ext>
          </c:extLst>
        </c:ser>
        <c:dLbls/>
        <c:shape val="box"/>
        <c:axId val="166482304"/>
        <c:axId val="166484224"/>
        <c:axId val="0"/>
      </c:bar3DChart>
      <c:catAx>
        <c:axId val="166482304"/>
        <c:scaling>
          <c:orientation val="minMax"/>
        </c:scaling>
        <c:axPos val="b"/>
        <c:title>
          <c:tx>
            <c:rich>
              <a:bodyPr/>
              <a:lstStyle/>
              <a:p>
                <a:pPr>
                  <a:defRPr/>
                </a:pPr>
                <a:r>
                  <a:rPr lang="en-US"/>
                  <a:t>Year</a:t>
                </a:r>
              </a:p>
            </c:rich>
          </c:tx>
          <c:layout>
            <c:manualLayout>
              <c:xMode val="edge"/>
              <c:yMode val="edge"/>
              <c:x val="0.45324563783229416"/>
              <c:y val="0.92902050765666855"/>
            </c:manualLayout>
          </c:layout>
        </c:title>
        <c:numFmt formatCode="General" sourceLinked="1"/>
        <c:tickLblPos val="nextTo"/>
        <c:crossAx val="166484224"/>
        <c:crosses val="autoZero"/>
        <c:auto val="1"/>
        <c:lblAlgn val="ctr"/>
        <c:lblOffset val="100"/>
      </c:catAx>
      <c:valAx>
        <c:axId val="166484224"/>
        <c:scaling>
          <c:orientation val="minMax"/>
        </c:scaling>
        <c:axPos val="l"/>
        <c:majorGridlines/>
        <c:title>
          <c:tx>
            <c:rich>
              <a:bodyPr rot="0" vert="wordArtVert"/>
              <a:lstStyle/>
              <a:p>
                <a:pPr>
                  <a:defRPr/>
                </a:pPr>
                <a:r>
                  <a:rPr lang="en-US"/>
                  <a:t>Tonnes</a:t>
                </a:r>
              </a:p>
            </c:rich>
          </c:tx>
          <c:layout>
            <c:manualLayout>
              <c:xMode val="edge"/>
              <c:yMode val="edge"/>
              <c:x val="3.7197350331208599E-2"/>
              <c:y val="0.34516378366090078"/>
            </c:manualLayout>
          </c:layout>
        </c:title>
        <c:numFmt formatCode="0" sourceLinked="1"/>
        <c:tickLblPos val="nextTo"/>
        <c:crossAx val="166482304"/>
        <c:crosses val="autoZero"/>
        <c:crossBetween val="between"/>
      </c:valAx>
      <c:spPr>
        <a:noFill/>
        <a:ln w="25400">
          <a:noFill/>
        </a:ln>
      </c:spPr>
    </c:plotArea>
    <c:legend>
      <c:legendPos val="r"/>
      <c:layout>
        <c:manualLayout>
          <c:xMode val="edge"/>
          <c:yMode val="edge"/>
          <c:x val="0.84432219937863773"/>
          <c:y val="0.39104275101205588"/>
          <c:w val="0.1535210009452557"/>
          <c:h val="0.42607099959962652"/>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50" b="1" i="0" u="none" strike="noStrike" baseline="0">
                <a:solidFill>
                  <a:srgbClr val="000000"/>
                </a:solidFill>
                <a:latin typeface="Times New Roman"/>
                <a:ea typeface="Times New Roman"/>
                <a:cs typeface="Times New Roman"/>
              </a:defRPr>
            </a:pPr>
            <a:r>
              <a:rPr lang="en-US"/>
              <a:t>Fisher Registration 2018- 2022</a:t>
            </a:r>
          </a:p>
        </c:rich>
      </c:tx>
      <c:layout>
        <c:manualLayout>
          <c:xMode val="edge"/>
          <c:yMode val="edge"/>
          <c:x val="0.22114661002416003"/>
          <c:y val="1.4231404428947528E-2"/>
        </c:manualLayout>
      </c:layout>
      <c:spPr>
        <a:noFill/>
        <a:ln w="25400">
          <a:noFill/>
        </a:ln>
      </c:spPr>
    </c:title>
    <c:plotArea>
      <c:layout>
        <c:manualLayout>
          <c:layoutTarget val="inner"/>
          <c:xMode val="edge"/>
          <c:yMode val="edge"/>
          <c:x val="0.20702595147602063"/>
          <c:y val="0.16154744202225169"/>
          <c:w val="0.70090545117794389"/>
          <c:h val="0.55071831516292757"/>
        </c:manualLayout>
      </c:layout>
      <c:lineChart>
        <c:grouping val="standard"/>
        <c:ser>
          <c:idx val="0"/>
          <c:order val="0"/>
          <c:tx>
            <c:strRef>
              <c:f>'FISHER-REG BY DISTR22'!$K$4</c:f>
              <c:strCache>
                <c:ptCount val="1"/>
                <c:pt idx="0">
                  <c:v>Full-Time</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cat>
            <c:strRef>
              <c:f>'FISHER-REG BY DISTR22'!$J$7:$J$11</c:f>
              <c:strCache>
                <c:ptCount val="5"/>
                <c:pt idx="0">
                  <c:v>2018</c:v>
                </c:pt>
                <c:pt idx="1">
                  <c:v>2019</c:v>
                </c:pt>
                <c:pt idx="2">
                  <c:v>2020</c:v>
                </c:pt>
                <c:pt idx="3">
                  <c:v>2021</c:v>
                </c:pt>
                <c:pt idx="4">
                  <c:v>2022</c:v>
                </c:pt>
              </c:strCache>
            </c:strRef>
          </c:cat>
          <c:val>
            <c:numRef>
              <c:f>'FISHER-REG BY DISTR22'!$K$7:$K$11</c:f>
              <c:numCache>
                <c:formatCode>#,##0</c:formatCode>
                <c:ptCount val="5"/>
                <c:pt idx="0" formatCode="General">
                  <c:v>1829</c:v>
                </c:pt>
                <c:pt idx="1">
                  <c:v>1893</c:v>
                </c:pt>
                <c:pt idx="2">
                  <c:v>954</c:v>
                </c:pt>
                <c:pt idx="3" formatCode="General">
                  <c:v>1050</c:v>
                </c:pt>
                <c:pt idx="4">
                  <c:v>1055</c:v>
                </c:pt>
              </c:numCache>
            </c:numRef>
          </c:val>
          <c:extLst xmlns:c16r2="http://schemas.microsoft.com/office/drawing/2015/06/chart">
            <c:ext xmlns:c16="http://schemas.microsoft.com/office/drawing/2014/chart" uri="{C3380CC4-5D6E-409C-BE32-E72D297353CC}">
              <c16:uniqueId val="{00000000-A2CE-44F4-8D39-3D92A92B45C6}"/>
            </c:ext>
          </c:extLst>
        </c:ser>
        <c:ser>
          <c:idx val="1"/>
          <c:order val="1"/>
          <c:tx>
            <c:strRef>
              <c:f>'FISHER-REG BY DISTR22'!$L$4</c:f>
              <c:strCache>
                <c:ptCount val="1"/>
                <c:pt idx="0">
                  <c:v>Part-Time</c:v>
                </c:pt>
              </c:strCache>
            </c:strRef>
          </c:tx>
          <c:spPr>
            <a:ln w="25400">
              <a:solidFill>
                <a:srgbClr val="000000"/>
              </a:solidFill>
              <a:prstDash val="solid"/>
            </a:ln>
          </c:spPr>
          <c:marker>
            <c:symbol val="square"/>
            <c:size val="7"/>
            <c:spPr>
              <a:solidFill>
                <a:srgbClr val="000000"/>
              </a:solidFill>
              <a:ln>
                <a:solidFill>
                  <a:srgbClr val="000000"/>
                </a:solidFill>
                <a:prstDash val="solid"/>
              </a:ln>
            </c:spPr>
          </c:marker>
          <c:cat>
            <c:strRef>
              <c:f>'FISHER-REG BY DISTR22'!$J$7:$J$11</c:f>
              <c:strCache>
                <c:ptCount val="5"/>
                <c:pt idx="0">
                  <c:v>2018</c:v>
                </c:pt>
                <c:pt idx="1">
                  <c:v>2019</c:v>
                </c:pt>
                <c:pt idx="2">
                  <c:v>2020</c:v>
                </c:pt>
                <c:pt idx="3">
                  <c:v>2021</c:v>
                </c:pt>
                <c:pt idx="4">
                  <c:v>2022</c:v>
                </c:pt>
              </c:strCache>
            </c:strRef>
          </c:cat>
          <c:val>
            <c:numRef>
              <c:f>'FISHER-REG BY DISTR22'!$L$7:$L$11</c:f>
              <c:numCache>
                <c:formatCode>#,##0</c:formatCode>
                <c:ptCount val="5"/>
                <c:pt idx="0" formatCode="General">
                  <c:v>1128</c:v>
                </c:pt>
                <c:pt idx="1">
                  <c:v>1136</c:v>
                </c:pt>
                <c:pt idx="2">
                  <c:v>397</c:v>
                </c:pt>
                <c:pt idx="3" formatCode="General">
                  <c:v>457</c:v>
                </c:pt>
                <c:pt idx="4">
                  <c:v>457</c:v>
                </c:pt>
              </c:numCache>
            </c:numRef>
          </c:val>
          <c:extLst xmlns:c16r2="http://schemas.microsoft.com/office/drawing/2015/06/chart">
            <c:ext xmlns:c16="http://schemas.microsoft.com/office/drawing/2014/chart" uri="{C3380CC4-5D6E-409C-BE32-E72D297353CC}">
              <c16:uniqueId val="{00000001-A2CE-44F4-8D39-3D92A92B45C6}"/>
            </c:ext>
          </c:extLst>
        </c:ser>
        <c:ser>
          <c:idx val="2"/>
          <c:order val="2"/>
          <c:tx>
            <c:strRef>
              <c:f>'FISHER-REG BY DISTR22'!$M$4</c:f>
              <c:strCache>
                <c:ptCount val="1"/>
                <c:pt idx="0">
                  <c:v>Non Fisher/Boat Owner</c:v>
                </c:pt>
              </c:strCache>
            </c:strRef>
          </c:tx>
          <c:spPr>
            <a:ln w="12700">
              <a:solidFill>
                <a:srgbClr val="000000"/>
              </a:solidFill>
              <a:prstDash val="lgDashDot"/>
            </a:ln>
          </c:spPr>
          <c:marker>
            <c:symbol val="triangle"/>
            <c:size val="7"/>
            <c:spPr>
              <a:solidFill>
                <a:srgbClr val="000000"/>
              </a:solidFill>
              <a:ln>
                <a:solidFill>
                  <a:srgbClr val="000000"/>
                </a:solidFill>
                <a:prstDash val="solid"/>
              </a:ln>
            </c:spPr>
          </c:marker>
          <c:cat>
            <c:strRef>
              <c:f>'FISHER-REG BY DISTR22'!$J$7:$J$11</c:f>
              <c:strCache>
                <c:ptCount val="5"/>
                <c:pt idx="0">
                  <c:v>2018</c:v>
                </c:pt>
                <c:pt idx="1">
                  <c:v>2019</c:v>
                </c:pt>
                <c:pt idx="2">
                  <c:v>2020</c:v>
                </c:pt>
                <c:pt idx="3">
                  <c:v>2021</c:v>
                </c:pt>
                <c:pt idx="4">
                  <c:v>2022</c:v>
                </c:pt>
              </c:strCache>
            </c:strRef>
          </c:cat>
          <c:val>
            <c:numRef>
              <c:f>'FISHER-REG BY DISTR22'!$M$7:$M$11</c:f>
              <c:numCache>
                <c:formatCode>#,##0</c:formatCode>
                <c:ptCount val="5"/>
                <c:pt idx="0" formatCode="General">
                  <c:v>325</c:v>
                </c:pt>
                <c:pt idx="1">
                  <c:v>335</c:v>
                </c:pt>
                <c:pt idx="2">
                  <c:v>94</c:v>
                </c:pt>
                <c:pt idx="3" formatCode="General">
                  <c:v>124</c:v>
                </c:pt>
                <c:pt idx="4">
                  <c:v>114</c:v>
                </c:pt>
              </c:numCache>
            </c:numRef>
          </c:val>
          <c:extLst xmlns:c16r2="http://schemas.microsoft.com/office/drawing/2015/06/chart">
            <c:ext xmlns:c16="http://schemas.microsoft.com/office/drawing/2014/chart" uri="{C3380CC4-5D6E-409C-BE32-E72D297353CC}">
              <c16:uniqueId val="{00000002-A2CE-44F4-8D39-3D92A92B45C6}"/>
            </c:ext>
          </c:extLst>
        </c:ser>
        <c:ser>
          <c:idx val="3"/>
          <c:order val="3"/>
          <c:tx>
            <c:strRef>
              <c:f>'FISHER-REG BY DISTR22'!$N$4</c:f>
              <c:strCache>
                <c:ptCount val="1"/>
                <c:pt idx="0">
                  <c:v>Temporary</c:v>
                </c:pt>
              </c:strCache>
            </c:strRef>
          </c:tx>
          <c:spPr>
            <a:ln w="19050" cap="flat">
              <a:solidFill>
                <a:schemeClr val="tx1"/>
              </a:solidFill>
              <a:prstDash val="lgDashDotDot"/>
              <a:bevel/>
            </a:ln>
          </c:spPr>
          <c:dPt>
            <c:idx val="4"/>
            <c:marker>
              <c:spPr>
                <a:solidFill>
                  <a:schemeClr val="tx1"/>
                </a:solidFill>
                <a:ln>
                  <a:solidFill>
                    <a:schemeClr val="tx1"/>
                  </a:solidFill>
                </a:ln>
              </c:spPr>
            </c:marker>
            <c:spPr>
              <a:ln w="19050" cap="sq" cmpd="dbl">
                <a:solidFill>
                  <a:schemeClr val="tx1"/>
                </a:solidFill>
                <a:prstDash val="lgDash"/>
                <a:bevel/>
              </a:ln>
            </c:spPr>
            <c:extLst xmlns:c16r2="http://schemas.microsoft.com/office/drawing/2015/06/chart">
              <c:ext xmlns:c16="http://schemas.microsoft.com/office/drawing/2014/chart" uri="{C3380CC4-5D6E-409C-BE32-E72D297353CC}">
                <c16:uniqueId val="{00000001-0497-4338-BEA5-C8EEFB4DFA60}"/>
              </c:ext>
            </c:extLst>
          </c:dPt>
          <c:cat>
            <c:strRef>
              <c:f>'FISHER-REG BY DISTR22'!$J$7:$J$11</c:f>
              <c:strCache>
                <c:ptCount val="5"/>
                <c:pt idx="0">
                  <c:v>2018</c:v>
                </c:pt>
                <c:pt idx="1">
                  <c:v>2019</c:v>
                </c:pt>
                <c:pt idx="2">
                  <c:v>2020</c:v>
                </c:pt>
                <c:pt idx="3">
                  <c:v>2021</c:v>
                </c:pt>
                <c:pt idx="4">
                  <c:v>2022</c:v>
                </c:pt>
              </c:strCache>
            </c:strRef>
          </c:cat>
          <c:val>
            <c:numRef>
              <c:f>'FISHER-REG BY DISTR22'!$N$7:$N$11</c:f>
              <c:numCache>
                <c:formatCode>General</c:formatCode>
                <c:ptCount val="5"/>
                <c:pt idx="2">
                  <c:v>30</c:v>
                </c:pt>
                <c:pt idx="3">
                  <c:v>86</c:v>
                </c:pt>
                <c:pt idx="4" formatCode="#,##0">
                  <c:v>122</c:v>
                </c:pt>
              </c:numCache>
            </c:numRef>
          </c:val>
          <c:extLst xmlns:c16r2="http://schemas.microsoft.com/office/drawing/2015/06/chart">
            <c:ext xmlns:c16="http://schemas.microsoft.com/office/drawing/2014/chart" uri="{C3380CC4-5D6E-409C-BE32-E72D297353CC}">
              <c16:uniqueId val="{00000002-0497-4338-BEA5-C8EEFB4DFA60}"/>
            </c:ext>
          </c:extLst>
        </c:ser>
        <c:dLbls/>
        <c:marker val="1"/>
        <c:axId val="167740160"/>
        <c:axId val="167742080"/>
      </c:lineChart>
      <c:catAx>
        <c:axId val="167740160"/>
        <c:scaling>
          <c:orientation val="minMax"/>
        </c:scaling>
        <c:axPos val="b"/>
        <c:title>
          <c:tx>
            <c:rich>
              <a:bodyPr/>
              <a:lstStyle/>
              <a:p>
                <a:pPr>
                  <a:defRPr sz="1200" b="1" i="0" u="none" strike="noStrike" baseline="0">
                    <a:solidFill>
                      <a:srgbClr val="000000"/>
                    </a:solidFill>
                    <a:latin typeface="Times New Roman"/>
                    <a:ea typeface="Times New Roman"/>
                    <a:cs typeface="Times New Roman"/>
                  </a:defRPr>
                </a:pPr>
                <a:r>
                  <a:rPr lang="en-US"/>
                  <a:t>Year</a:t>
                </a:r>
              </a:p>
            </c:rich>
          </c:tx>
          <c:layout>
            <c:manualLayout>
              <c:xMode val="edge"/>
              <c:yMode val="edge"/>
              <c:x val="0.51474896676626436"/>
              <c:y val="0.7989376967051729"/>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742080"/>
        <c:crosses val="autoZero"/>
        <c:auto val="1"/>
        <c:lblAlgn val="ctr"/>
        <c:lblOffset val="100"/>
        <c:tickLblSkip val="1"/>
        <c:tickMarkSkip val="1"/>
      </c:catAx>
      <c:valAx>
        <c:axId val="167742080"/>
        <c:scaling>
          <c:orientation val="minMax"/>
        </c:scaling>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Times New Roman"/>
                    <a:ea typeface="Times New Roman"/>
                    <a:cs typeface="Times New Roman"/>
                  </a:defRPr>
                </a:pPr>
                <a:r>
                  <a:rPr lang="en-US"/>
                  <a:t>No. of Fishers</a:t>
                </a:r>
              </a:p>
            </c:rich>
          </c:tx>
          <c:layout>
            <c:manualLayout>
              <c:xMode val="edge"/>
              <c:yMode val="edge"/>
              <c:x val="3.921680675991452E-2"/>
              <c:y val="0.28374567558140201"/>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740160"/>
        <c:crosses val="autoZero"/>
        <c:crossBetween val="between"/>
      </c:valAx>
      <c:spPr>
        <a:gradFill rotWithShape="0">
          <a:gsLst>
            <a:gs pos="0">
              <a:srgbClr val="C0C0C0">
                <a:gamma/>
                <a:tint val="3922"/>
                <a:invGamma/>
              </a:srgbClr>
            </a:gs>
            <a:gs pos="50000">
              <a:srgbClr val="C0C0C0"/>
            </a:gs>
            <a:gs pos="100000">
              <a:srgbClr val="C0C0C0">
                <a:gamma/>
                <a:tint val="3922"/>
                <a:invGamma/>
              </a:srgbClr>
            </a:gs>
          </a:gsLst>
          <a:lin ang="5400000" scaled="1"/>
        </a:gradFill>
        <a:ln w="12700">
          <a:solidFill>
            <a:srgbClr val="808080"/>
          </a:solidFill>
          <a:prstDash val="solid"/>
        </a:ln>
      </c:spPr>
    </c:plotArea>
    <c:legend>
      <c:legendPos val="r"/>
      <c:layout>
        <c:manualLayout>
          <c:xMode val="edge"/>
          <c:yMode val="edge"/>
          <c:x val="0.14150318355130437"/>
          <c:y val="0.86803906998764291"/>
          <c:w val="0.74336837146792512"/>
          <c:h val="9.0437461187545046E-2"/>
        </c:manualLayout>
      </c:layout>
      <c:spPr>
        <a:solidFill>
          <a:srgbClr val="FFFFFF"/>
        </a:solidFill>
        <a:ln w="25400">
          <a:noFill/>
        </a:ln>
      </c:spPr>
      <c:txPr>
        <a:bodyPr/>
        <a:lstStyle/>
        <a:p>
          <a:pPr>
            <a:defRPr sz="775" b="1"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ANNUAL TEMPERATURE RANGE
2018 - 2022</a:t>
            </a:r>
          </a:p>
        </c:rich>
      </c:tx>
      <c:layout>
        <c:manualLayout>
          <c:xMode val="edge"/>
          <c:yMode val="edge"/>
          <c:x val="0.21254551352731177"/>
          <c:y val="1.6021853907308741E-2"/>
        </c:manualLayout>
      </c:layout>
    </c:title>
    <c:view3D>
      <c:hPercent val="71"/>
      <c:depthPercent val="50"/>
      <c:rAngAx val="1"/>
    </c:view3D>
    <c:plotArea>
      <c:layout>
        <c:manualLayout>
          <c:layoutTarget val="inner"/>
          <c:xMode val="edge"/>
          <c:yMode val="edge"/>
          <c:x val="0.21667038845791631"/>
          <c:y val="0.20043500798354386"/>
          <c:w val="0.71784084681722482"/>
          <c:h val="0.58438359028601961"/>
        </c:manualLayout>
      </c:layout>
      <c:bar3DChart>
        <c:barDir val="col"/>
        <c:grouping val="clustered"/>
        <c:ser>
          <c:idx val="0"/>
          <c:order val="0"/>
          <c:tx>
            <c:strRef>
              <c:f>'TEMP18-22'!$D$28</c:f>
              <c:strCache>
                <c:ptCount val="1"/>
                <c:pt idx="0">
                  <c:v>Maximum</c:v>
                </c:pt>
              </c:strCache>
            </c:strRef>
          </c:tx>
          <c:cat>
            <c:strRef>
              <c:f>'TEMP18-22'!$C$30:$C$34</c:f>
              <c:strCache>
                <c:ptCount val="5"/>
                <c:pt idx="0">
                  <c:v>2018</c:v>
                </c:pt>
                <c:pt idx="1">
                  <c:v>2019</c:v>
                </c:pt>
                <c:pt idx="2">
                  <c:v>2020</c:v>
                </c:pt>
                <c:pt idx="3">
                  <c:v>2021</c:v>
                </c:pt>
                <c:pt idx="4">
                  <c:v>2022</c:v>
                </c:pt>
              </c:strCache>
            </c:strRef>
          </c:cat>
          <c:val>
            <c:numRef>
              <c:f>'TEMP18-22'!$D$30:$D$34</c:f>
              <c:numCache>
                <c:formatCode>0.0</c:formatCode>
                <c:ptCount val="5"/>
                <c:pt idx="0">
                  <c:v>30.367253456221199</c:v>
                </c:pt>
                <c:pt idx="1">
                  <c:v>30.732912186379899</c:v>
                </c:pt>
                <c:pt idx="2" formatCode="0.0_)">
                  <c:v>31.158849029786182</c:v>
                </c:pt>
                <c:pt idx="3" formatCode="0.0_)">
                  <c:v>30.524999999999999</c:v>
                </c:pt>
                <c:pt idx="4" formatCode="0.0_)">
                  <c:v>30.35</c:v>
                </c:pt>
              </c:numCache>
            </c:numRef>
          </c:val>
          <c:extLst xmlns:c16r2="http://schemas.microsoft.com/office/drawing/2015/06/chart">
            <c:ext xmlns:c16="http://schemas.microsoft.com/office/drawing/2014/chart" uri="{C3380CC4-5D6E-409C-BE32-E72D297353CC}">
              <c16:uniqueId val="{00000000-7594-4F85-B9F9-161C17D32220}"/>
            </c:ext>
          </c:extLst>
        </c:ser>
        <c:ser>
          <c:idx val="1"/>
          <c:order val="1"/>
          <c:tx>
            <c:strRef>
              <c:f>'TEMP18-22'!$E$28</c:f>
              <c:strCache>
                <c:ptCount val="1"/>
                <c:pt idx="0">
                  <c:v>Minimum</c:v>
                </c:pt>
              </c:strCache>
            </c:strRef>
          </c:tx>
          <c:cat>
            <c:strRef>
              <c:f>'TEMP18-22'!$C$30:$C$34</c:f>
              <c:strCache>
                <c:ptCount val="5"/>
                <c:pt idx="0">
                  <c:v>2018</c:v>
                </c:pt>
                <c:pt idx="1">
                  <c:v>2019</c:v>
                </c:pt>
                <c:pt idx="2">
                  <c:v>2020</c:v>
                </c:pt>
                <c:pt idx="3">
                  <c:v>2021</c:v>
                </c:pt>
                <c:pt idx="4">
                  <c:v>2022</c:v>
                </c:pt>
              </c:strCache>
            </c:strRef>
          </c:cat>
          <c:val>
            <c:numRef>
              <c:f>'TEMP18-22'!$E$30:$E$34</c:f>
              <c:numCache>
                <c:formatCode>0.0</c:formatCode>
                <c:ptCount val="5"/>
                <c:pt idx="0">
                  <c:v>24.040557546794108</c:v>
                </c:pt>
                <c:pt idx="1">
                  <c:v>24.226890681003582</c:v>
                </c:pt>
                <c:pt idx="2" formatCode="0.0_)">
                  <c:v>24.069164812754913</c:v>
                </c:pt>
                <c:pt idx="3" formatCode="0.0_)">
                  <c:v>24.283333333333335</c:v>
                </c:pt>
                <c:pt idx="4" formatCode="0.0_)">
                  <c:v>23.900000000000002</c:v>
                </c:pt>
              </c:numCache>
            </c:numRef>
          </c:val>
          <c:extLst xmlns:c16r2="http://schemas.microsoft.com/office/drawing/2015/06/chart">
            <c:ext xmlns:c16="http://schemas.microsoft.com/office/drawing/2014/chart" uri="{C3380CC4-5D6E-409C-BE32-E72D297353CC}">
              <c16:uniqueId val="{00000001-7594-4F85-B9F9-161C17D32220}"/>
            </c:ext>
          </c:extLst>
        </c:ser>
        <c:ser>
          <c:idx val="2"/>
          <c:order val="2"/>
          <c:tx>
            <c:strRef>
              <c:f>'TEMP18-22'!$F$28</c:f>
              <c:strCache>
                <c:ptCount val="1"/>
                <c:pt idx="0">
                  <c:v>Mean</c:v>
                </c:pt>
              </c:strCache>
            </c:strRef>
          </c:tx>
          <c:cat>
            <c:strRef>
              <c:f>'TEMP18-22'!$C$30:$C$34</c:f>
              <c:strCache>
                <c:ptCount val="5"/>
                <c:pt idx="0">
                  <c:v>2018</c:v>
                </c:pt>
                <c:pt idx="1">
                  <c:v>2019</c:v>
                </c:pt>
                <c:pt idx="2">
                  <c:v>2020</c:v>
                </c:pt>
                <c:pt idx="3">
                  <c:v>2021</c:v>
                </c:pt>
                <c:pt idx="4">
                  <c:v>2022</c:v>
                </c:pt>
              </c:strCache>
            </c:strRef>
          </c:cat>
          <c:val>
            <c:numRef>
              <c:f>'TEMP18-22'!$F$30:$F$34</c:f>
              <c:numCache>
                <c:formatCode>0.0</c:formatCode>
                <c:ptCount val="5"/>
                <c:pt idx="0">
                  <c:v>27.203905501507656</c:v>
                </c:pt>
                <c:pt idx="1">
                  <c:v>27.479901433691758</c:v>
                </c:pt>
                <c:pt idx="2" formatCode="0.0_)">
                  <c:v>27.614006921270548</c:v>
                </c:pt>
                <c:pt idx="3" formatCode="0.0_)">
                  <c:v>27.404166666666669</c:v>
                </c:pt>
                <c:pt idx="4" formatCode="0.0_)">
                  <c:v>27.125</c:v>
                </c:pt>
              </c:numCache>
            </c:numRef>
          </c:val>
          <c:extLst xmlns:c16r2="http://schemas.microsoft.com/office/drawing/2015/06/chart">
            <c:ext xmlns:c16="http://schemas.microsoft.com/office/drawing/2014/chart" uri="{C3380CC4-5D6E-409C-BE32-E72D297353CC}">
              <c16:uniqueId val="{00000002-7594-4F85-B9F9-161C17D32220}"/>
            </c:ext>
          </c:extLst>
        </c:ser>
        <c:dLbls/>
        <c:shape val="box"/>
        <c:axId val="166353152"/>
        <c:axId val="166363520"/>
        <c:axId val="0"/>
      </c:bar3DChart>
      <c:catAx>
        <c:axId val="166353152"/>
        <c:scaling>
          <c:orientation val="minMax"/>
        </c:scaling>
        <c:axPos val="b"/>
        <c:title>
          <c:tx>
            <c:rich>
              <a:bodyPr/>
              <a:lstStyle/>
              <a:p>
                <a:pPr>
                  <a:defRPr/>
                </a:pPr>
                <a:r>
                  <a:rPr lang="en-US"/>
                  <a:t>YEAR</a:t>
                </a:r>
              </a:p>
            </c:rich>
          </c:tx>
          <c:layout>
            <c:manualLayout>
              <c:xMode val="edge"/>
              <c:yMode val="edge"/>
              <c:x val="0.46833018273471971"/>
              <c:y val="0.84886755654283763"/>
            </c:manualLayout>
          </c:layout>
        </c:title>
        <c:numFmt formatCode="General" sourceLinked="1"/>
        <c:majorTickMark val="none"/>
        <c:minorTickMark val="in"/>
        <c:tickLblPos val="low"/>
        <c:txPr>
          <a:bodyPr rot="0" vert="horz"/>
          <a:lstStyle/>
          <a:p>
            <a:pPr>
              <a:defRPr/>
            </a:pPr>
            <a:endParaRPr lang="en-US"/>
          </a:p>
        </c:txPr>
        <c:crossAx val="166363520"/>
        <c:crosses val="autoZero"/>
        <c:auto val="1"/>
        <c:lblAlgn val="ctr"/>
        <c:lblOffset val="100"/>
        <c:tickLblSkip val="1"/>
        <c:tickMarkSkip val="1"/>
      </c:catAx>
      <c:valAx>
        <c:axId val="166363520"/>
        <c:scaling>
          <c:orientation val="minMax"/>
        </c:scaling>
        <c:axPos val="l"/>
        <c:title>
          <c:tx>
            <c:rich>
              <a:bodyPr/>
              <a:lstStyle/>
              <a:p>
                <a:pPr>
                  <a:defRPr/>
                </a:pPr>
                <a:r>
                  <a:rPr lang="en-US"/>
                  <a:t>DEGREES CELCIUS</a:t>
                </a:r>
              </a:p>
            </c:rich>
          </c:tx>
          <c:layout>
            <c:manualLayout>
              <c:xMode val="edge"/>
              <c:yMode val="edge"/>
              <c:x val="5.7248805437781804E-2"/>
              <c:y val="0.29722948291257417"/>
            </c:manualLayout>
          </c:layout>
        </c:title>
        <c:numFmt formatCode="0.0" sourceLinked="1"/>
        <c:majorTickMark val="in"/>
        <c:tickLblPos val="nextTo"/>
        <c:txPr>
          <a:bodyPr rot="0" vert="horz"/>
          <a:lstStyle/>
          <a:p>
            <a:pPr>
              <a:defRPr/>
            </a:pPr>
            <a:endParaRPr lang="en-US"/>
          </a:p>
        </c:txPr>
        <c:crossAx val="166353152"/>
        <c:crosses val="autoZero"/>
        <c:crossBetween val="between"/>
      </c:valAx>
      <c:spPr>
        <a:noFill/>
        <a:ln w="25400">
          <a:noFill/>
        </a:ln>
      </c:spPr>
    </c:plotArea>
    <c:legend>
      <c:legendPos val="r"/>
      <c:layout>
        <c:manualLayout>
          <c:xMode val="edge"/>
          <c:yMode val="edge"/>
          <c:x val="0.23468758712853202"/>
          <c:y val="0.91228995860053574"/>
          <c:w val="0.60119004461458936"/>
          <c:h val="7.0527909452124532E-2"/>
        </c:manualLayout>
      </c:layout>
    </c:legend>
    <c:dispBlanksAs val="gap"/>
  </c:chart>
  <c:printSettings>
    <c:headerFooter alignWithMargins="0"/>
    <c:pageMargins b="1" l="0.75000000000000022" r="0.750000000000000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Calibri"/>
                <a:ea typeface="Calibri"/>
                <a:cs typeface="Calibri"/>
              </a:defRPr>
            </a:pPr>
            <a:r>
              <a:rPr lang="en-US"/>
              <a:t>Quantity and Value  of Local Agricultural Produce Purchased by Supermarkets  for period 2018 - 2022</a:t>
            </a:r>
          </a:p>
        </c:rich>
      </c:tx>
      <c:layout>
        <c:manualLayout>
          <c:xMode val="edge"/>
          <c:yMode val="edge"/>
          <c:x val="0.12181240502831883"/>
          <c:y val="2.3148369080127608E-2"/>
        </c:manualLayout>
      </c:layout>
    </c:title>
    <c:plotArea>
      <c:layout>
        <c:manualLayout>
          <c:layoutTarget val="inner"/>
          <c:xMode val="edge"/>
          <c:yMode val="edge"/>
          <c:x val="0.23199340244680303"/>
          <c:y val="0.17364584834549596"/>
          <c:w val="0.58444765596850701"/>
          <c:h val="0.65977380947181985"/>
        </c:manualLayout>
      </c:layout>
      <c:lineChart>
        <c:grouping val="standard"/>
        <c:ser>
          <c:idx val="0"/>
          <c:order val="0"/>
          <c:tx>
            <c:strRef>
              <c:f>'COMP Sup Q&amp;V 18 -22'!$B$39</c:f>
              <c:strCache>
                <c:ptCount val="1"/>
                <c:pt idx="0">
                  <c:v>Quantity  (KG)</c:v>
                </c:pt>
              </c:strCache>
            </c:strRef>
          </c:tx>
          <c:marker>
            <c:symbol val="none"/>
          </c:marker>
          <c:cat>
            <c:numRef>
              <c:f>'COMP Sup Q&amp;V 18 -22'!$C$38:$G$38</c:f>
              <c:numCache>
                <c:formatCode>General</c:formatCode>
                <c:ptCount val="5"/>
                <c:pt idx="0">
                  <c:v>2018</c:v>
                </c:pt>
                <c:pt idx="1">
                  <c:v>2019</c:v>
                </c:pt>
                <c:pt idx="2">
                  <c:v>2020</c:v>
                </c:pt>
                <c:pt idx="3">
                  <c:v>2021</c:v>
                </c:pt>
                <c:pt idx="4">
                  <c:v>2022</c:v>
                </c:pt>
              </c:numCache>
            </c:numRef>
          </c:cat>
          <c:val>
            <c:numRef>
              <c:f>'COMP Sup Q&amp;V 18 -22'!$C$39:$G$39</c:f>
              <c:numCache>
                <c:formatCode>#,##0</c:formatCode>
                <c:ptCount val="5"/>
                <c:pt idx="0" formatCode="_(* #,##0_);_(* \(#,##0\);_(* &quot;-&quot;??_);_(@_)">
                  <c:v>3919915.6900000004</c:v>
                </c:pt>
                <c:pt idx="1">
                  <c:v>4173622.3299999996</c:v>
                </c:pt>
                <c:pt idx="2">
                  <c:v>4039376.4599999995</c:v>
                </c:pt>
                <c:pt idx="3">
                  <c:v>3738665.5100000002</c:v>
                </c:pt>
                <c:pt idx="4">
                  <c:v>3896107.2830302734</c:v>
                </c:pt>
              </c:numCache>
            </c:numRef>
          </c:val>
          <c:extLst xmlns:c16r2="http://schemas.microsoft.com/office/drawing/2015/06/chart">
            <c:ext xmlns:c16="http://schemas.microsoft.com/office/drawing/2014/chart" uri="{C3380CC4-5D6E-409C-BE32-E72D297353CC}">
              <c16:uniqueId val="{00000000-5D8A-4F64-918D-82B62EDD626D}"/>
            </c:ext>
          </c:extLst>
        </c:ser>
        <c:ser>
          <c:idx val="1"/>
          <c:order val="1"/>
          <c:tx>
            <c:strRef>
              <c:f>'COMP Sup Q&amp;V 18 -22'!$B$40</c:f>
              <c:strCache>
                <c:ptCount val="1"/>
                <c:pt idx="0">
                  <c:v>Value (EC$)</c:v>
                </c:pt>
              </c:strCache>
            </c:strRef>
          </c:tx>
          <c:marker>
            <c:symbol val="none"/>
          </c:marker>
          <c:cat>
            <c:numRef>
              <c:f>'COMP Sup Q&amp;V 18 -22'!$C$38:$G$38</c:f>
              <c:numCache>
                <c:formatCode>General</c:formatCode>
                <c:ptCount val="5"/>
                <c:pt idx="0">
                  <c:v>2018</c:v>
                </c:pt>
                <c:pt idx="1">
                  <c:v>2019</c:v>
                </c:pt>
                <c:pt idx="2">
                  <c:v>2020</c:v>
                </c:pt>
                <c:pt idx="3">
                  <c:v>2021</c:v>
                </c:pt>
                <c:pt idx="4">
                  <c:v>2022</c:v>
                </c:pt>
              </c:numCache>
            </c:numRef>
          </c:cat>
          <c:val>
            <c:numRef>
              <c:f>'COMP Sup Q&amp;V 18 -22'!$C$40:$G$40</c:f>
              <c:numCache>
                <c:formatCode>#,##0</c:formatCode>
                <c:ptCount val="5"/>
                <c:pt idx="0" formatCode="_(* #,##0_);_(* \(#,##0\);_(* &quot;-&quot;??_);_(@_)">
                  <c:v>14259271.669999998</c:v>
                </c:pt>
                <c:pt idx="1">
                  <c:v>15483222.549999999</c:v>
                </c:pt>
                <c:pt idx="2">
                  <c:v>14984218.179999998</c:v>
                </c:pt>
                <c:pt idx="3">
                  <c:v>14014939.750000002</c:v>
                </c:pt>
                <c:pt idx="4">
                  <c:v>15192302.710000001</c:v>
                </c:pt>
              </c:numCache>
            </c:numRef>
          </c:val>
          <c:extLst xmlns:c16r2="http://schemas.microsoft.com/office/drawing/2015/06/chart">
            <c:ext xmlns:c16="http://schemas.microsoft.com/office/drawing/2014/chart" uri="{C3380CC4-5D6E-409C-BE32-E72D297353CC}">
              <c16:uniqueId val="{00000001-5D8A-4F64-918D-82B62EDD626D}"/>
            </c:ext>
          </c:extLst>
        </c:ser>
        <c:dLbls/>
        <c:marker val="1"/>
        <c:axId val="163771136"/>
        <c:axId val="163772672"/>
      </c:lineChart>
      <c:catAx>
        <c:axId val="16377113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3772672"/>
        <c:crosses val="autoZero"/>
        <c:auto val="1"/>
        <c:lblAlgn val="ctr"/>
        <c:lblOffset val="100"/>
      </c:catAx>
      <c:valAx>
        <c:axId val="163772672"/>
        <c:scaling>
          <c:orientation val="minMax"/>
        </c:scaling>
        <c:axPos val="l"/>
        <c:majorGridlines/>
        <c:numFmt formatCode="_(* #,##0_);_(* \(#,##0\);_(* &quot;-&quot;??_);_(@_)"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3771136"/>
        <c:crosses val="autoZero"/>
        <c:crossBetween val="between"/>
      </c:valAx>
    </c:plotArea>
    <c:legend>
      <c:legendPos val="r"/>
      <c:layout/>
      <c:txPr>
        <a:bodyPr/>
        <a:lstStyle/>
        <a:p>
          <a:pPr>
            <a:defRPr sz="77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Calibri"/>
                <a:ea typeface="Calibri"/>
                <a:cs typeface="Calibri"/>
              </a:defRPr>
            </a:pPr>
            <a:r>
              <a:rPr lang="en-US"/>
              <a:t>Quantity &amp;</a:t>
            </a:r>
            <a:r>
              <a:rPr lang="en-US" baseline="0"/>
              <a:t> Value </a:t>
            </a:r>
            <a:r>
              <a:rPr lang="en-US"/>
              <a:t> of Local Agricultural Produce Purchased by </a:t>
            </a:r>
          </a:p>
          <a:p>
            <a:pPr>
              <a:defRPr sz="1100" b="1" i="0" u="none" strike="noStrike" baseline="0">
                <a:solidFill>
                  <a:srgbClr val="000000"/>
                </a:solidFill>
                <a:latin typeface="Calibri"/>
                <a:ea typeface="Calibri"/>
                <a:cs typeface="Calibri"/>
              </a:defRPr>
            </a:pPr>
            <a:r>
              <a:rPr lang="en-US"/>
              <a:t>Hotels for period 2018 - 2022</a:t>
            </a:r>
          </a:p>
        </c:rich>
      </c:tx>
      <c:layout>
        <c:manualLayout>
          <c:xMode val="edge"/>
          <c:yMode val="edge"/>
          <c:x val="0.23623150433691414"/>
          <c:y val="2.3148325971448679E-2"/>
        </c:manualLayout>
      </c:layout>
    </c:title>
    <c:plotArea>
      <c:layout>
        <c:manualLayout>
          <c:layoutTarget val="inner"/>
          <c:xMode val="edge"/>
          <c:yMode val="edge"/>
          <c:x val="0.18506921513843039"/>
          <c:y val="0.21845869595247974"/>
          <c:w val="0.6078784285064196"/>
          <c:h val="0.64146809517662751"/>
        </c:manualLayout>
      </c:layout>
      <c:lineChart>
        <c:grouping val="standard"/>
        <c:ser>
          <c:idx val="0"/>
          <c:order val="0"/>
          <c:tx>
            <c:strRef>
              <c:f>'COMP Hotel Q&amp;V 18 -22'!$B$35</c:f>
              <c:strCache>
                <c:ptCount val="1"/>
                <c:pt idx="0">
                  <c:v>Quantity (Kg)</c:v>
                </c:pt>
              </c:strCache>
            </c:strRef>
          </c:tx>
          <c:marker>
            <c:symbol val="none"/>
          </c:marker>
          <c:cat>
            <c:numRef>
              <c:f>'COMP Hotel Q&amp;V 18 -22'!$C$34:$G$34</c:f>
              <c:numCache>
                <c:formatCode>General</c:formatCode>
                <c:ptCount val="5"/>
                <c:pt idx="0">
                  <c:v>2018</c:v>
                </c:pt>
                <c:pt idx="1">
                  <c:v>2019</c:v>
                </c:pt>
                <c:pt idx="2">
                  <c:v>2020</c:v>
                </c:pt>
                <c:pt idx="3">
                  <c:v>2021</c:v>
                </c:pt>
                <c:pt idx="4">
                  <c:v>2022</c:v>
                </c:pt>
              </c:numCache>
            </c:numRef>
          </c:cat>
          <c:val>
            <c:numRef>
              <c:f>'COMP Hotel Q&amp;V 18 -22'!$C$35:$G$35</c:f>
              <c:numCache>
                <c:formatCode>#,##0</c:formatCode>
                <c:ptCount val="5"/>
                <c:pt idx="0" formatCode="_(* #,##0_);_(* \(#,##0\);_(* &quot;-&quot;??_);_(@_)">
                  <c:v>1152329.08</c:v>
                </c:pt>
                <c:pt idx="1">
                  <c:v>1158588.5</c:v>
                </c:pt>
                <c:pt idx="2">
                  <c:v>415198.13</c:v>
                </c:pt>
                <c:pt idx="3">
                  <c:v>563225.69999999995</c:v>
                </c:pt>
                <c:pt idx="4">
                  <c:v>974813.92</c:v>
                </c:pt>
              </c:numCache>
            </c:numRef>
          </c:val>
          <c:extLst xmlns:c16r2="http://schemas.microsoft.com/office/drawing/2015/06/chart">
            <c:ext xmlns:c16="http://schemas.microsoft.com/office/drawing/2014/chart" uri="{C3380CC4-5D6E-409C-BE32-E72D297353CC}">
              <c16:uniqueId val="{00000000-9065-4EB4-9E17-94D436E77338}"/>
            </c:ext>
          </c:extLst>
        </c:ser>
        <c:ser>
          <c:idx val="1"/>
          <c:order val="1"/>
          <c:tx>
            <c:strRef>
              <c:f>'COMP Hotel Q&amp;V 18 -22'!$B$36</c:f>
              <c:strCache>
                <c:ptCount val="1"/>
                <c:pt idx="0">
                  <c:v>Value (EC$)</c:v>
                </c:pt>
              </c:strCache>
            </c:strRef>
          </c:tx>
          <c:marker>
            <c:symbol val="none"/>
          </c:marker>
          <c:cat>
            <c:numRef>
              <c:f>'COMP Hotel Q&amp;V 18 -22'!$C$34:$G$34</c:f>
              <c:numCache>
                <c:formatCode>General</c:formatCode>
                <c:ptCount val="5"/>
                <c:pt idx="0">
                  <c:v>2018</c:v>
                </c:pt>
                <c:pt idx="1">
                  <c:v>2019</c:v>
                </c:pt>
                <c:pt idx="2">
                  <c:v>2020</c:v>
                </c:pt>
                <c:pt idx="3">
                  <c:v>2021</c:v>
                </c:pt>
                <c:pt idx="4">
                  <c:v>2022</c:v>
                </c:pt>
              </c:numCache>
            </c:numRef>
          </c:cat>
          <c:val>
            <c:numRef>
              <c:f>'COMP Hotel Q&amp;V 18 -22'!$C$36:$G$36</c:f>
              <c:numCache>
                <c:formatCode>#,##0</c:formatCode>
                <c:ptCount val="5"/>
                <c:pt idx="0" formatCode="_(* #,##0_);_(* \(#,##0\);_(* &quot;-&quot;??_);_(@_)">
                  <c:v>6743083.9200000009</c:v>
                </c:pt>
                <c:pt idx="1">
                  <c:v>6928076.0999999996</c:v>
                </c:pt>
                <c:pt idx="2">
                  <c:v>2463813.5199999996</c:v>
                </c:pt>
                <c:pt idx="3">
                  <c:v>3488671.38</c:v>
                </c:pt>
                <c:pt idx="4">
                  <c:v>6425024.0600000005</c:v>
                </c:pt>
              </c:numCache>
            </c:numRef>
          </c:val>
          <c:extLst xmlns:c16r2="http://schemas.microsoft.com/office/drawing/2015/06/chart">
            <c:ext xmlns:c16="http://schemas.microsoft.com/office/drawing/2014/chart" uri="{C3380CC4-5D6E-409C-BE32-E72D297353CC}">
              <c16:uniqueId val="{00000001-9065-4EB4-9E17-94D436E77338}"/>
            </c:ext>
          </c:extLst>
        </c:ser>
        <c:dLbls/>
        <c:marker val="1"/>
        <c:axId val="163688448"/>
        <c:axId val="163689984"/>
      </c:lineChart>
      <c:catAx>
        <c:axId val="1636884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3689984"/>
        <c:crosses val="autoZero"/>
        <c:auto val="1"/>
        <c:lblAlgn val="ctr"/>
        <c:lblOffset val="100"/>
      </c:catAx>
      <c:valAx>
        <c:axId val="163689984"/>
        <c:scaling>
          <c:orientation val="minMax"/>
        </c:scaling>
        <c:axPos val="l"/>
        <c:majorGridlines/>
        <c:numFmt formatCode="_(* #,##0_);_(* \(#,##0\);_(* &quot;-&quot;??_);_(@_)"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3688448"/>
        <c:crosses val="autoZero"/>
        <c:crossBetween val="between"/>
      </c:valAx>
    </c:plotArea>
    <c:legend>
      <c:legendPos val="r"/>
      <c:layout/>
      <c:txPr>
        <a:bodyPr/>
        <a:lstStyle/>
        <a:p>
          <a:pPr>
            <a:defRPr sz="77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pPr>
            <a:r>
              <a:rPr lang="en-US" sz="1200"/>
              <a:t>Fish Landing</a:t>
            </a:r>
            <a:r>
              <a:rPr lang="en-US" sz="1200" baseline="0"/>
              <a:t> by Type of Fish 2022</a:t>
            </a:r>
          </a:p>
          <a:p>
            <a:pPr>
              <a:defRPr sz="1200"/>
            </a:pPr>
            <a:r>
              <a:rPr lang="en-US" sz="1200" baseline="0"/>
              <a:t>EC$'000</a:t>
            </a:r>
            <a:endParaRPr lang="en-US" sz="1200"/>
          </a:p>
        </c:rich>
      </c:tx>
      <c:layout/>
    </c:title>
    <c:plotArea>
      <c:layout>
        <c:manualLayout>
          <c:layoutTarget val="inner"/>
          <c:xMode val="edge"/>
          <c:yMode val="edge"/>
          <c:x val="0.16210298721453339"/>
          <c:y val="0.14989088169534373"/>
          <c:w val="0.5551900318510008"/>
          <c:h val="0.75184770578376503"/>
        </c:manualLayout>
      </c:layout>
      <c:pieChart>
        <c:varyColors val="1"/>
        <c:ser>
          <c:idx val="0"/>
          <c:order val="0"/>
          <c:explosion val="25"/>
          <c:dLbls>
            <c:spPr>
              <a:noFill/>
              <a:ln>
                <a:noFill/>
              </a:ln>
              <a:effectLst/>
            </c:spPr>
            <c:showCatName val="1"/>
            <c:showPercent val="1"/>
            <c:showLeaderLines val="1"/>
            <c:extLst xmlns:c16r2="http://schemas.microsoft.com/office/drawing/2015/06/chart">
              <c:ext xmlns:c15="http://schemas.microsoft.com/office/drawing/2012/chart" uri="{CE6537A1-D6FC-4f65-9D91-7224C49458BB}">
                <c15:layout/>
              </c:ext>
            </c:extLst>
          </c:dLbls>
          <c:cat>
            <c:strRef>
              <c:f>'FISHLANDING by species18-22'!$G$25:$G$32</c:f>
              <c:strCache>
                <c:ptCount val="8"/>
                <c:pt idx="0">
                  <c:v>Tuna</c:v>
                </c:pt>
                <c:pt idx="1">
                  <c:v>Dolphn</c:v>
                </c:pt>
                <c:pt idx="2">
                  <c:v>King fish</c:v>
                </c:pt>
                <c:pt idx="3">
                  <c:v>Snapper</c:v>
                </c:pt>
                <c:pt idx="4">
                  <c:v>Blue Marlin</c:v>
                </c:pt>
                <c:pt idx="5">
                  <c:v>Flying Fish</c:v>
                </c:pt>
                <c:pt idx="6">
                  <c:v>Shark/Black fish</c:v>
                </c:pt>
                <c:pt idx="7">
                  <c:v>Others</c:v>
                </c:pt>
              </c:strCache>
            </c:strRef>
          </c:cat>
          <c:val>
            <c:numRef>
              <c:f>'FISHLANDING by species18-22'!$H$25:$H$32</c:f>
              <c:numCache>
                <c:formatCode>_(* #,##0_);_(* \(#,##0\);_(* "-"??_);_(@_)</c:formatCode>
                <c:ptCount val="8"/>
                <c:pt idx="0">
                  <c:v>6344.6216749999994</c:v>
                </c:pt>
                <c:pt idx="1">
                  <c:v>6287.3293864999996</c:v>
                </c:pt>
                <c:pt idx="2">
                  <c:v>1396.7830194999999</c:v>
                </c:pt>
                <c:pt idx="3">
                  <c:v>789.3134652</c:v>
                </c:pt>
                <c:pt idx="4">
                  <c:v>1625.7815630999999</c:v>
                </c:pt>
                <c:pt idx="5">
                  <c:v>7.6950000000000003</c:v>
                </c:pt>
                <c:pt idx="6">
                  <c:v>109.97130220000001</c:v>
                </c:pt>
                <c:pt idx="7">
                  <c:v>9535.2301050990009</c:v>
                </c:pt>
              </c:numCache>
            </c:numRef>
          </c:val>
          <c:extLst xmlns:c16r2="http://schemas.microsoft.com/office/drawing/2015/06/chart">
            <c:ext xmlns:c16="http://schemas.microsoft.com/office/drawing/2014/chart" uri="{C3380CC4-5D6E-409C-BE32-E72D297353CC}">
              <c16:uniqueId val="{00000000-A26B-48D9-9954-74EDFFAF5638}"/>
            </c:ext>
          </c:extLst>
        </c:ser>
        <c:dLbls>
          <c:showCatName val="1"/>
          <c:showPercent val="1"/>
        </c:dLbls>
        <c:firstSliceAng val="0"/>
      </c:pieChart>
    </c:plotArea>
    <c:legend>
      <c:legendPos val="r"/>
      <c:layout>
        <c:manualLayout>
          <c:xMode val="edge"/>
          <c:yMode val="edge"/>
          <c:x val="0.72867022469887421"/>
          <c:y val="0.38594925634295735"/>
          <c:w val="0.19690619592482803"/>
          <c:h val="0.39035335040951208"/>
        </c:manualLayout>
      </c:layout>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Times New Roman"/>
                <a:ea typeface="Times New Roman"/>
                <a:cs typeface="Times New Roman"/>
              </a:defRPr>
            </a:pPr>
            <a:r>
              <a:rPr lang="en-US"/>
              <a:t>Fish Output &amp; Import 
2018- 2022</a:t>
            </a:r>
          </a:p>
        </c:rich>
      </c:tx>
      <c:layout>
        <c:manualLayout>
          <c:xMode val="edge"/>
          <c:yMode val="edge"/>
          <c:x val="0.36050027161444492"/>
          <c:y val="2.3434486419534641E-2"/>
        </c:manualLayout>
      </c:layout>
      <c:spPr>
        <a:noFill/>
        <a:ln w="25400">
          <a:noFill/>
        </a:ln>
      </c:spPr>
    </c:title>
    <c:plotArea>
      <c:layout>
        <c:manualLayout>
          <c:layoutTarget val="inner"/>
          <c:xMode val="edge"/>
          <c:yMode val="edge"/>
          <c:x val="0.22799893006529084"/>
          <c:y val="0.1629695950927483"/>
          <c:w val="0.66901555436395255"/>
          <c:h val="0.57733177971587635"/>
        </c:manualLayout>
      </c:layout>
      <c:lineChart>
        <c:grouping val="standard"/>
        <c:ser>
          <c:idx val="0"/>
          <c:order val="0"/>
          <c:tx>
            <c:strRef>
              <c:f>'FISHIMPORTS by type22'!$D$48</c:f>
              <c:strCache>
                <c:ptCount val="1"/>
                <c:pt idx="0">
                  <c:v>Output</c:v>
                </c:pt>
              </c:strCache>
            </c:strRef>
          </c:tx>
          <c:spPr>
            <a:ln w="25400">
              <a:solidFill>
                <a:srgbClr val="000000"/>
              </a:solidFill>
              <a:prstDash val="solid"/>
            </a:ln>
          </c:spPr>
          <c:marker>
            <c:symbol val="diamond"/>
            <c:size val="7"/>
            <c:spPr>
              <a:solidFill>
                <a:srgbClr val="000080"/>
              </a:solidFill>
              <a:ln>
                <a:solidFill>
                  <a:srgbClr val="000080"/>
                </a:solidFill>
                <a:prstDash val="solid"/>
              </a:ln>
            </c:spPr>
          </c:marker>
          <c:cat>
            <c:numRef>
              <c:f>'FISHIMPORTS by type22'!$C$49:$C$53</c:f>
              <c:numCache>
                <c:formatCode>General</c:formatCode>
                <c:ptCount val="5"/>
                <c:pt idx="0">
                  <c:v>2018</c:v>
                </c:pt>
                <c:pt idx="1">
                  <c:v>2019</c:v>
                </c:pt>
                <c:pt idx="2">
                  <c:v>2020</c:v>
                </c:pt>
                <c:pt idx="3">
                  <c:v>2021</c:v>
                </c:pt>
                <c:pt idx="4">
                  <c:v>2022</c:v>
                </c:pt>
              </c:numCache>
            </c:numRef>
          </c:cat>
          <c:val>
            <c:numRef>
              <c:f>'FISHIMPORTS by type22'!$D$49:$D$53</c:f>
              <c:numCache>
                <c:formatCode>0</c:formatCode>
                <c:ptCount val="5"/>
                <c:pt idx="0">
                  <c:v>1632.9686379079544</c:v>
                </c:pt>
                <c:pt idx="1">
                  <c:v>1552.9404850907272</c:v>
                </c:pt>
                <c:pt idx="2">
                  <c:v>1269.1875136422723</c:v>
                </c:pt>
                <c:pt idx="3">
                  <c:v>1382.5773379754544</c:v>
                </c:pt>
                <c:pt idx="4">
                  <c:v>1442.6557605761363</c:v>
                </c:pt>
              </c:numCache>
            </c:numRef>
          </c:val>
          <c:extLst xmlns:c16r2="http://schemas.microsoft.com/office/drawing/2015/06/chart">
            <c:ext xmlns:c16="http://schemas.microsoft.com/office/drawing/2014/chart" uri="{C3380CC4-5D6E-409C-BE32-E72D297353CC}">
              <c16:uniqueId val="{00000000-7B14-41E6-B794-37E557316A69}"/>
            </c:ext>
          </c:extLst>
        </c:ser>
        <c:ser>
          <c:idx val="1"/>
          <c:order val="1"/>
          <c:tx>
            <c:strRef>
              <c:f>'FISHIMPORTS by type22'!$E$48</c:f>
              <c:strCache>
                <c:ptCount val="1"/>
                <c:pt idx="0">
                  <c:v>Import</c:v>
                </c:pt>
              </c:strCache>
            </c:strRef>
          </c:tx>
          <c:spPr>
            <a:ln w="25400">
              <a:solidFill>
                <a:srgbClr val="000000"/>
              </a:solidFill>
              <a:prstDash val="solid"/>
            </a:ln>
          </c:spPr>
          <c:marker>
            <c:symbol val="square"/>
            <c:size val="7"/>
            <c:spPr>
              <a:solidFill>
                <a:srgbClr val="FF00FF"/>
              </a:solidFill>
              <a:ln>
                <a:solidFill>
                  <a:srgbClr val="FF00FF"/>
                </a:solidFill>
                <a:prstDash val="solid"/>
              </a:ln>
            </c:spPr>
          </c:marker>
          <c:cat>
            <c:numRef>
              <c:f>'FISHIMPORTS by type22'!$C$49:$C$53</c:f>
              <c:numCache>
                <c:formatCode>General</c:formatCode>
                <c:ptCount val="5"/>
                <c:pt idx="0">
                  <c:v>2018</c:v>
                </c:pt>
                <c:pt idx="1">
                  <c:v>2019</c:v>
                </c:pt>
                <c:pt idx="2">
                  <c:v>2020</c:v>
                </c:pt>
                <c:pt idx="3">
                  <c:v>2021</c:v>
                </c:pt>
                <c:pt idx="4">
                  <c:v>2022</c:v>
                </c:pt>
              </c:numCache>
            </c:numRef>
          </c:cat>
          <c:val>
            <c:numRef>
              <c:f>'FISHIMPORTS by type22'!$E$49:$E$53</c:f>
              <c:numCache>
                <c:formatCode>0</c:formatCode>
                <c:ptCount val="5"/>
                <c:pt idx="0">
                  <c:v>2028.9578799999999</c:v>
                </c:pt>
                <c:pt idx="1">
                  <c:v>1962.05277</c:v>
                </c:pt>
                <c:pt idx="2">
                  <c:v>1680.7126399999997</c:v>
                </c:pt>
                <c:pt idx="3">
                  <c:v>1112.42616</c:v>
                </c:pt>
                <c:pt idx="4">
                  <c:v>2600.445099</c:v>
                </c:pt>
              </c:numCache>
            </c:numRef>
          </c:val>
          <c:extLst xmlns:c16r2="http://schemas.microsoft.com/office/drawing/2015/06/chart">
            <c:ext xmlns:c16="http://schemas.microsoft.com/office/drawing/2014/chart" uri="{C3380CC4-5D6E-409C-BE32-E72D297353CC}">
              <c16:uniqueId val="{00000001-7B14-41E6-B794-37E557316A69}"/>
            </c:ext>
          </c:extLst>
        </c:ser>
        <c:dLbls/>
        <c:marker val="1"/>
        <c:axId val="164210560"/>
        <c:axId val="162992128"/>
      </c:lineChart>
      <c:catAx>
        <c:axId val="164210560"/>
        <c:scaling>
          <c:orientation val="minMax"/>
        </c:scaling>
        <c:axPos val="b"/>
        <c:title>
          <c:tx>
            <c:rich>
              <a:bodyPr/>
              <a:lstStyle/>
              <a:p>
                <a:pPr>
                  <a:defRPr sz="1200" b="1" i="0" u="none" strike="noStrike" baseline="0">
                    <a:solidFill>
                      <a:srgbClr val="000000"/>
                    </a:solidFill>
                    <a:latin typeface="Arial"/>
                    <a:ea typeface="Arial"/>
                    <a:cs typeface="Arial"/>
                  </a:defRPr>
                </a:pPr>
                <a:r>
                  <a:rPr lang="en-US" sz="1200"/>
                  <a:t>Year</a:t>
                </a:r>
              </a:p>
            </c:rich>
          </c:tx>
          <c:layout>
            <c:manualLayout>
              <c:xMode val="edge"/>
              <c:yMode val="edge"/>
              <c:x val="0.52466006265345888"/>
              <c:y val="0.8292382829846966"/>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992128"/>
        <c:crosses val="autoZero"/>
        <c:auto val="1"/>
        <c:lblAlgn val="ctr"/>
        <c:lblOffset val="100"/>
        <c:tickLblSkip val="1"/>
        <c:tickMarkSkip val="1"/>
      </c:catAx>
      <c:valAx>
        <c:axId val="162992128"/>
        <c:scaling>
          <c:orientation val="minMax"/>
        </c:scaling>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en-US"/>
                  <a:t>Tonnes</a:t>
                </a:r>
              </a:p>
            </c:rich>
          </c:tx>
          <c:layout>
            <c:manualLayout>
              <c:xMode val="edge"/>
              <c:yMode val="edge"/>
              <c:x val="4.3275311648662489E-2"/>
              <c:y val="0.38447150343101866"/>
            </c:manualLayout>
          </c:layout>
          <c:spPr>
            <a:noFill/>
            <a:ln w="25400">
              <a:noFill/>
            </a:ln>
          </c:spPr>
        </c:title>
        <c:numFmt formatCode="0" sourceLinked="1"/>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210560"/>
        <c:crosses val="autoZero"/>
        <c:crossBetween val="between"/>
        <c:majorUnit val="700"/>
      </c:valAx>
      <c:spPr>
        <a:noFill/>
        <a:ln w="12700">
          <a:solidFill>
            <a:srgbClr val="808080"/>
          </a:solidFill>
          <a:prstDash val="solid"/>
        </a:ln>
      </c:spPr>
    </c:plotArea>
    <c:legend>
      <c:legendPos val="r"/>
      <c:layout>
        <c:manualLayout>
          <c:xMode val="edge"/>
          <c:yMode val="edge"/>
          <c:x val="0.33120331495564975"/>
          <c:y val="0.9003933024663946"/>
          <c:w val="0.45030425466466034"/>
          <c:h val="6.0075777656505812E-2"/>
        </c:manualLayout>
      </c:layout>
      <c:spPr>
        <a:solidFill>
          <a:srgbClr val="FFFFFF"/>
        </a:solidFill>
        <a:ln w="3175">
          <a:solidFill>
            <a:srgbClr val="000000"/>
          </a:solidFill>
          <a:prstDash val="solid"/>
        </a:ln>
      </c:spPr>
      <c:txPr>
        <a:bodyPr/>
        <a:lstStyle/>
        <a:p>
          <a:pPr>
            <a:defRPr sz="850" b="1"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800" b="1" i="0" u="none" strike="noStrike" baseline="0">
                <a:solidFill>
                  <a:srgbClr val="000000"/>
                </a:solidFill>
                <a:latin typeface="Calibri"/>
                <a:ea typeface="Calibri"/>
                <a:cs typeface="Calibri"/>
              </a:defRPr>
            </a:pPr>
            <a:r>
              <a:rPr lang="en-US"/>
              <a:t>TABLE EGG PRODUCTION 2018 - 2022</a:t>
            </a:r>
          </a:p>
        </c:rich>
      </c:tx>
      <c:layout>
        <c:manualLayout>
          <c:xMode val="edge"/>
          <c:yMode val="edge"/>
          <c:x val="0.17708253914003658"/>
          <c:y val="1.9559902200488997E-2"/>
        </c:manualLayout>
      </c:layout>
    </c:title>
    <c:plotArea>
      <c:layout>
        <c:manualLayout>
          <c:layoutTarget val="inner"/>
          <c:xMode val="edge"/>
          <c:yMode val="edge"/>
          <c:x val="0.20021207699621854"/>
          <c:y val="0.20735992383823559"/>
          <c:w val="0.66904718713165867"/>
          <c:h val="0.54613961667889821"/>
        </c:manualLayout>
      </c:layout>
      <c:lineChart>
        <c:grouping val="standard"/>
        <c:ser>
          <c:idx val="0"/>
          <c:order val="0"/>
          <c:cat>
            <c:strRef>
              <c:f>'TABLE EGG PROD18-22'!$C$30:$C$34</c:f>
              <c:strCache>
                <c:ptCount val="5"/>
                <c:pt idx="0">
                  <c:v>2018</c:v>
                </c:pt>
                <c:pt idx="1">
                  <c:v>2019</c:v>
                </c:pt>
                <c:pt idx="2">
                  <c:v>2020</c:v>
                </c:pt>
                <c:pt idx="3">
                  <c:v>2021r</c:v>
                </c:pt>
                <c:pt idx="4">
                  <c:v>2022 </c:v>
                </c:pt>
              </c:strCache>
            </c:strRef>
          </c:cat>
          <c:val>
            <c:numRef>
              <c:f>'TABLE EGG PROD18-22'!$D$30:$D$34</c:f>
              <c:numCache>
                <c:formatCode>0</c:formatCode>
                <c:ptCount val="5"/>
                <c:pt idx="0">
                  <c:v>1737.7800000000002</c:v>
                </c:pt>
                <c:pt idx="1">
                  <c:v>1618.75</c:v>
                </c:pt>
                <c:pt idx="2" formatCode="_(* #,##0_);_(* \(#,##0\);_(* &quot;-&quot;??_);_(@_)">
                  <c:v>0</c:v>
                </c:pt>
                <c:pt idx="3" formatCode="_(* #,##0_);_(* \(#,##0\);_(* &quot;-&quot;??_);_(@_)">
                  <c:v>1818.665</c:v>
                </c:pt>
                <c:pt idx="4" formatCode="_(* #,##0_);_(* \(#,##0\);_(* &quot;-&quot;??_);_(@_)">
                  <c:v>1880.123</c:v>
                </c:pt>
              </c:numCache>
            </c:numRef>
          </c:val>
          <c:extLst xmlns:c16r2="http://schemas.microsoft.com/office/drawing/2015/06/chart">
            <c:ext xmlns:c16="http://schemas.microsoft.com/office/drawing/2014/chart" uri="{C3380CC4-5D6E-409C-BE32-E72D297353CC}">
              <c16:uniqueId val="{00000000-F5D8-4537-9455-0A44606612D3}"/>
            </c:ext>
          </c:extLst>
        </c:ser>
        <c:dLbls/>
        <c:marker val="1"/>
        <c:axId val="164270848"/>
        <c:axId val="164272768"/>
      </c:lineChart>
      <c:catAx>
        <c:axId val="164270848"/>
        <c:scaling>
          <c:orientation val="minMax"/>
        </c:scaling>
        <c:axPos val="b"/>
        <c:title>
          <c:tx>
            <c:rich>
              <a:bodyPr/>
              <a:lstStyle/>
              <a:p>
                <a:pPr>
                  <a:defRPr sz="1600"/>
                </a:pPr>
                <a:r>
                  <a:rPr lang="en-US" sz="1600" b="1"/>
                  <a:t>YEAR</a:t>
                </a:r>
              </a:p>
            </c:rich>
          </c:tx>
          <c:layout>
            <c:manualLayout>
              <c:xMode val="edge"/>
              <c:yMode val="edge"/>
              <c:x val="0.48036719116287452"/>
              <c:y val="0.87843868382950874"/>
            </c:manualLayout>
          </c:layout>
        </c:title>
        <c:numFmt formatCode="General" sourceLinked="1"/>
        <c:maj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64272768"/>
        <c:crosses val="autoZero"/>
        <c:auto val="1"/>
        <c:lblAlgn val="ctr"/>
        <c:lblOffset val="100"/>
        <c:tickLblSkip val="1"/>
        <c:tickMarkSkip val="1"/>
      </c:catAx>
      <c:valAx>
        <c:axId val="164272768"/>
        <c:scaling>
          <c:orientation val="minMax"/>
        </c:scaling>
        <c:axPos val="l"/>
        <c:majorGridlines/>
        <c:title>
          <c:tx>
            <c:rich>
              <a:bodyPr/>
              <a:lstStyle/>
              <a:p>
                <a:pPr>
                  <a:defRPr sz="1100" b="1" i="0" u="none" strike="noStrike" baseline="0">
                    <a:solidFill>
                      <a:srgbClr val="000000"/>
                    </a:solidFill>
                    <a:latin typeface="Calibri"/>
                    <a:ea typeface="Calibri"/>
                    <a:cs typeface="Calibri"/>
                  </a:defRPr>
                </a:pPr>
                <a:r>
                  <a:rPr lang="en-US" sz="1100"/>
                  <a:t>'000 dozen</a:t>
                </a:r>
              </a:p>
            </c:rich>
          </c:tx>
          <c:layout>
            <c:manualLayout>
              <c:xMode val="edge"/>
              <c:yMode val="edge"/>
              <c:x val="6.5496737782568523E-2"/>
              <c:y val="0.39492175568734039"/>
            </c:manualLayout>
          </c:layout>
        </c:title>
        <c:numFmt formatCode="0"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4270848"/>
        <c:crosses val="autoZero"/>
        <c:crossBetween val="between"/>
        <c:majorUnit val="500"/>
      </c:valAx>
      <c:spPr>
        <a:solidFill>
          <a:schemeClr val="accent3">
            <a:lumMod val="60000"/>
            <a:lumOff val="40000"/>
          </a:schemeClr>
        </a:solidFill>
      </c:spPr>
    </c:plotArea>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50" b="1" i="0" u="none" strike="noStrike" baseline="0">
                <a:solidFill>
                  <a:srgbClr val="000000"/>
                </a:solidFill>
                <a:latin typeface="Times New Roman"/>
                <a:ea typeface="Times New Roman"/>
                <a:cs typeface="Times New Roman"/>
              </a:defRPr>
            </a:pPr>
            <a:r>
              <a:rPr lang="en-US"/>
              <a:t>Local Chicken Production</a:t>
            </a:r>
          </a:p>
        </c:rich>
      </c:tx>
      <c:layout>
        <c:manualLayout>
          <c:xMode val="edge"/>
          <c:yMode val="edge"/>
          <c:x val="0.27816916563590482"/>
          <c:y val="3.1707307772969089E-2"/>
        </c:manualLayout>
      </c:layout>
      <c:spPr>
        <a:noFill/>
        <a:ln w="25400">
          <a:noFill/>
        </a:ln>
      </c:spPr>
    </c:title>
    <c:plotArea>
      <c:layout>
        <c:manualLayout>
          <c:layoutTarget val="inner"/>
          <c:xMode val="edge"/>
          <c:yMode val="edge"/>
          <c:x val="0.18843354350821098"/>
          <c:y val="0.17642107236595425"/>
          <c:w val="0.73650277913864326"/>
          <c:h val="0.60380703792842572"/>
        </c:manualLayout>
      </c:layout>
      <c:lineChart>
        <c:grouping val="stacked"/>
        <c:ser>
          <c:idx val="0"/>
          <c:order val="0"/>
          <c:spPr>
            <a:ln w="25400">
              <a:pattFill prst="pct75">
                <a:fgClr>
                  <a:srgbClr val="993300"/>
                </a:fgClr>
                <a:bgClr>
                  <a:srgbClr val="FFFFFF"/>
                </a:bgClr>
              </a:pattFill>
              <a:prstDash val="solid"/>
            </a:ln>
          </c:spPr>
          <c:marker>
            <c:symbol val="diamond"/>
            <c:size val="5"/>
            <c:spPr>
              <a:solidFill>
                <a:srgbClr val="800000"/>
              </a:solidFill>
              <a:ln>
                <a:solidFill>
                  <a:srgbClr val="800000"/>
                </a:solidFill>
                <a:prstDash val="solid"/>
              </a:ln>
            </c:spPr>
          </c:marker>
          <c:cat>
            <c:strRef>
              <c:f>'LOCALPOULTRY18-22'!$C$27:$C$31</c:f>
              <c:strCache>
                <c:ptCount val="5"/>
                <c:pt idx="0">
                  <c:v>2018</c:v>
                </c:pt>
                <c:pt idx="1">
                  <c:v>2019</c:v>
                </c:pt>
                <c:pt idx="2">
                  <c:v>2020r</c:v>
                </c:pt>
                <c:pt idx="3">
                  <c:v>2021r</c:v>
                </c:pt>
                <c:pt idx="4">
                  <c:v>2022</c:v>
                </c:pt>
              </c:strCache>
            </c:strRef>
          </c:cat>
          <c:val>
            <c:numRef>
              <c:f>'LOCALPOULTRY18-22'!$D$27:$D$31</c:f>
              <c:numCache>
                <c:formatCode>_(* #,##0_);_(* \(#,##0\);_(* "-"??_);_(@_)</c:formatCode>
                <c:ptCount val="5"/>
                <c:pt idx="0">
                  <c:v>2187.5189500000001</c:v>
                </c:pt>
                <c:pt idx="1">
                  <c:v>2208.8539000000001</c:v>
                </c:pt>
                <c:pt idx="2">
                  <c:v>1921.4</c:v>
                </c:pt>
                <c:pt idx="3">
                  <c:v>2276.32924</c:v>
                </c:pt>
                <c:pt idx="4">
                  <c:v>2781.8141699999996</c:v>
                </c:pt>
              </c:numCache>
            </c:numRef>
          </c:val>
          <c:smooth val="1"/>
          <c:extLst xmlns:c16r2="http://schemas.microsoft.com/office/drawing/2015/06/chart">
            <c:ext xmlns:c16="http://schemas.microsoft.com/office/drawing/2014/chart" uri="{C3380CC4-5D6E-409C-BE32-E72D297353CC}">
              <c16:uniqueId val="{00000000-2843-4299-AF02-81493922FB57}"/>
            </c:ext>
          </c:extLst>
        </c:ser>
        <c:dLbls/>
        <c:marker val="1"/>
        <c:axId val="164404224"/>
        <c:axId val="164414592"/>
      </c:lineChart>
      <c:catAx>
        <c:axId val="164404224"/>
        <c:scaling>
          <c:orientation val="minMax"/>
        </c:scaling>
        <c:axPos val="b"/>
        <c:title>
          <c:tx>
            <c:rich>
              <a:bodyPr/>
              <a:lstStyle/>
              <a:p>
                <a:pPr>
                  <a:defRPr sz="1400" b="1" i="0" u="none" strike="noStrike" baseline="0">
                    <a:solidFill>
                      <a:srgbClr val="000000"/>
                    </a:solidFill>
                    <a:latin typeface="Arial"/>
                    <a:ea typeface="Arial"/>
                    <a:cs typeface="Arial"/>
                  </a:defRPr>
                </a:pPr>
                <a:r>
                  <a:rPr lang="en-US" sz="1400"/>
                  <a:t>Year</a:t>
                </a:r>
              </a:p>
            </c:rich>
          </c:tx>
          <c:layout>
            <c:manualLayout>
              <c:xMode val="edge"/>
              <c:yMode val="edge"/>
              <c:x val="0.48546836817811584"/>
              <c:y val="0.898008998875140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425" b="1" i="0" u="none" strike="noStrike" baseline="0">
                <a:solidFill>
                  <a:srgbClr val="000000"/>
                </a:solidFill>
                <a:latin typeface="Times New Roman"/>
                <a:ea typeface="Times New Roman"/>
                <a:cs typeface="Times New Roman"/>
              </a:defRPr>
            </a:pPr>
            <a:endParaRPr lang="en-US"/>
          </a:p>
        </c:txPr>
        <c:crossAx val="164414592"/>
        <c:crosses val="autoZero"/>
        <c:auto val="1"/>
        <c:lblAlgn val="ctr"/>
        <c:lblOffset val="100"/>
        <c:tickLblSkip val="1"/>
        <c:tickMarkSkip val="1"/>
      </c:catAx>
      <c:valAx>
        <c:axId val="164414592"/>
        <c:scaling>
          <c:orientation val="minMax"/>
          <c:min val="0"/>
        </c:scaling>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Times New Roman"/>
                    <a:ea typeface="Times New Roman"/>
                    <a:cs typeface="Times New Roman"/>
                  </a:defRPr>
                </a:pPr>
                <a:r>
                  <a:rPr lang="en-US" sz="1400"/>
                  <a:t>Tonnes</a:t>
                </a:r>
              </a:p>
            </c:rich>
          </c:tx>
          <c:layout>
            <c:manualLayout>
              <c:xMode val="edge"/>
              <c:yMode val="edge"/>
              <c:x val="8.802807695015142E-3"/>
              <c:y val="0.38780499895140252"/>
            </c:manualLayout>
          </c:layout>
          <c:spPr>
            <a:noFill/>
            <a:ln w="25400">
              <a:noFill/>
            </a:ln>
          </c:spPr>
        </c:title>
        <c:numFmt formatCode="_(* #,##0_);_(* \(#,##0\);_(* &quot;-&quot;??_);_(@_)" sourceLinked="1"/>
        <c:tickLblPos val="nextTo"/>
        <c:spPr>
          <a:ln w="3175">
            <a:solidFill>
              <a:srgbClr val="000000"/>
            </a:solidFill>
            <a:prstDash val="solid"/>
          </a:ln>
        </c:spPr>
        <c:txPr>
          <a:bodyPr rot="0" vert="horz"/>
          <a:lstStyle/>
          <a:p>
            <a:pPr>
              <a:defRPr sz="1425" b="1" i="0" u="none" strike="noStrike" baseline="0">
                <a:solidFill>
                  <a:srgbClr val="000000"/>
                </a:solidFill>
                <a:latin typeface="Times New Roman"/>
                <a:ea typeface="Times New Roman"/>
                <a:cs typeface="Times New Roman"/>
              </a:defRPr>
            </a:pPr>
            <a:endParaRPr lang="en-US"/>
          </a:p>
        </c:txPr>
        <c:crossAx val="164404224"/>
        <c:crosses val="autoZero"/>
        <c:crossBetween val="between"/>
        <c:minorUnit val="100"/>
      </c:valAx>
      <c:spPr>
        <a:solidFill>
          <a:schemeClr val="accent3">
            <a:lumMod val="60000"/>
            <a:lumOff val="40000"/>
          </a:schemeClr>
        </a:solidFill>
        <a:ln w="12700">
          <a:solidFill>
            <a:srgbClr val="808080"/>
          </a:solidFill>
          <a:prstDash val="solid"/>
        </a:ln>
      </c:spPr>
    </c:plotArea>
    <c:plotVisOnly val="1"/>
    <c:dispBlanksAs val="zero"/>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267536</xdr:colOff>
      <xdr:row>22</xdr:row>
      <xdr:rowOff>49853</xdr:rowOff>
    </xdr:from>
    <xdr:to>
      <xdr:col>7</xdr:col>
      <xdr:colOff>486841</xdr:colOff>
      <xdr:row>42</xdr:row>
      <xdr:rowOff>147727</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333375</xdr:colOff>
      <xdr:row>17</xdr:row>
      <xdr:rowOff>184784</xdr:rowOff>
    </xdr:from>
    <xdr:to>
      <xdr:col>5</xdr:col>
      <xdr:colOff>182880</xdr:colOff>
      <xdr:row>33</xdr:row>
      <xdr:rowOff>76200</xdr:rowOff>
    </xdr:to>
    <xdr:graphicFrame macro="">
      <xdr:nvGraphicFramePr>
        <xdr:cNvPr id="13320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527685</xdr:colOff>
      <xdr:row>19</xdr:row>
      <xdr:rowOff>104775</xdr:rowOff>
    </xdr:from>
    <xdr:to>
      <xdr:col>8</xdr:col>
      <xdr:colOff>123825</xdr:colOff>
      <xdr:row>36</xdr:row>
      <xdr:rowOff>57150</xdr:rowOff>
    </xdr:to>
    <xdr:graphicFrame macro="">
      <xdr:nvGraphicFramePr>
        <xdr:cNvPr id="1343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501016</xdr:colOff>
      <xdr:row>39</xdr:row>
      <xdr:rowOff>99061</xdr:rowOff>
    </xdr:from>
    <xdr:to>
      <xdr:col>8</xdr:col>
      <xdr:colOff>200025</xdr:colOff>
      <xdr:row>56</xdr:row>
      <xdr:rowOff>22861</xdr:rowOff>
    </xdr:to>
    <xdr:graphicFrame macro="">
      <xdr:nvGraphicFramePr>
        <xdr:cNvPr id="13432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0.01862</cdr:x>
      <cdr:y>0.00188</cdr:y>
    </cdr:from>
    <cdr:to>
      <cdr:x>0.23434</cdr:x>
      <cdr:y>0.10596</cdr:y>
    </cdr:to>
    <cdr:sp macro="" textlink="">
      <cdr:nvSpPr>
        <cdr:cNvPr id="2" name="TextBox 1"/>
        <cdr:cNvSpPr txBox="1"/>
      </cdr:nvSpPr>
      <cdr:spPr>
        <a:xfrm xmlns:a="http://schemas.openxmlformats.org/drawingml/2006/main">
          <a:off x="85068" y="5146"/>
          <a:ext cx="985345" cy="2846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Fig. VI - 5</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872490</xdr:colOff>
      <xdr:row>17</xdr:row>
      <xdr:rowOff>83820</xdr:rowOff>
    </xdr:from>
    <xdr:to>
      <xdr:col>7</xdr:col>
      <xdr:colOff>714375</xdr:colOff>
      <xdr:row>31</xdr:row>
      <xdr:rowOff>144780</xdr:rowOff>
    </xdr:to>
    <xdr:graphicFrame macro="">
      <xdr:nvGraphicFramePr>
        <xdr:cNvPr id="1352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962231</xdr:colOff>
      <xdr:row>33</xdr:row>
      <xdr:rowOff>174862</xdr:rowOff>
    </xdr:from>
    <xdr:to>
      <xdr:col>8</xdr:col>
      <xdr:colOff>236220</xdr:colOff>
      <xdr:row>52</xdr:row>
      <xdr:rowOff>109199</xdr:rowOff>
    </xdr:to>
    <xdr:graphicFrame macro="">
      <xdr:nvGraphicFramePr>
        <xdr:cNvPr id="1363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1097045</xdr:colOff>
      <xdr:row>58</xdr:row>
      <xdr:rowOff>170177</xdr:rowOff>
    </xdr:from>
    <xdr:to>
      <xdr:col>8</xdr:col>
      <xdr:colOff>344170</xdr:colOff>
      <xdr:row>78</xdr:row>
      <xdr:rowOff>59225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670104</xdr:colOff>
      <xdr:row>20</xdr:row>
      <xdr:rowOff>85585</xdr:rowOff>
    </xdr:from>
    <xdr:to>
      <xdr:col>7</xdr:col>
      <xdr:colOff>389378</xdr:colOff>
      <xdr:row>37</xdr:row>
      <xdr:rowOff>12561</xdr:rowOff>
    </xdr:to>
    <xdr:graphicFrame macro="">
      <xdr:nvGraphicFramePr>
        <xdr:cNvPr id="636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510540</xdr:colOff>
      <xdr:row>3</xdr:row>
      <xdr:rowOff>15240</xdr:rowOff>
    </xdr:from>
    <xdr:to>
      <xdr:col>8</xdr:col>
      <xdr:colOff>129540</xdr:colOff>
      <xdr:row>21</xdr:row>
      <xdr:rowOff>59055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856071</xdr:colOff>
      <xdr:row>6</xdr:row>
      <xdr:rowOff>151033</xdr:rowOff>
    </xdr:from>
    <xdr:to>
      <xdr:col>14</xdr:col>
      <xdr:colOff>733957</xdr:colOff>
      <xdr:row>25</xdr:row>
      <xdr:rowOff>23321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796181</xdr:colOff>
      <xdr:row>31</xdr:row>
      <xdr:rowOff>96381</xdr:rowOff>
    </xdr:from>
    <xdr:to>
      <xdr:col>15</xdr:col>
      <xdr:colOff>37738</xdr:colOff>
      <xdr:row>51</xdr:row>
      <xdr:rowOff>73498</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796663</xdr:colOff>
      <xdr:row>64</xdr:row>
      <xdr:rowOff>180953</xdr:rowOff>
    </xdr:from>
    <xdr:to>
      <xdr:col>14</xdr:col>
      <xdr:colOff>745256</xdr:colOff>
      <xdr:row>85</xdr:row>
      <xdr:rowOff>56597</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0.49964</cdr:x>
      <cdr:y>0.49983</cdr:y>
    </cdr:from>
    <cdr:to>
      <cdr:x>0.51608</cdr:x>
      <cdr:y>0.55588</cdr:y>
    </cdr:to>
    <cdr:sp macro="" textlink="">
      <cdr:nvSpPr>
        <cdr:cNvPr id="2049" name="Text Box 1"/>
        <cdr:cNvSpPr txBox="1">
          <a:spLocks xmlns:a="http://schemas.openxmlformats.org/drawingml/2006/main" noChangeArrowheads="1"/>
        </cdr:cNvSpPr>
      </cdr:nvSpPr>
      <cdr:spPr bwMode="auto">
        <a:xfrm xmlns:a="http://schemas.openxmlformats.org/drawingml/2006/main">
          <a:off x="2606984" y="1951990"/>
          <a:ext cx="85675" cy="2200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Times New Roman"/>
              <a:cs typeface="Times New Roman"/>
            </a:rPr>
            <a:t>    </a:t>
          </a:r>
        </a:p>
      </cdr:txBody>
    </cdr:sp>
  </cdr:relSizeAnchor>
</c:userShapes>
</file>

<file path=xl/drawings/drawing19.xml><?xml version="1.0" encoding="utf-8"?>
<xdr:wsDr xmlns:xdr="http://schemas.openxmlformats.org/drawingml/2006/spreadsheetDrawing" xmlns:a="http://schemas.openxmlformats.org/drawingml/2006/main">
  <xdr:twoCellAnchor>
    <xdr:from>
      <xdr:col>7</xdr:col>
      <xdr:colOff>700554</xdr:colOff>
      <xdr:row>5</xdr:row>
      <xdr:rowOff>61489</xdr:rowOff>
    </xdr:from>
    <xdr:to>
      <xdr:col>14</xdr:col>
      <xdr:colOff>493100</xdr:colOff>
      <xdr:row>27</xdr:row>
      <xdr:rowOff>134822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714386</xdr:colOff>
      <xdr:row>34</xdr:row>
      <xdr:rowOff>175127</xdr:rowOff>
    </xdr:from>
    <xdr:to>
      <xdr:col>15</xdr:col>
      <xdr:colOff>25176</xdr:colOff>
      <xdr:row>54</xdr:row>
      <xdr:rowOff>92018</xdr:rowOff>
    </xdr:to>
    <xdr:graphicFrame macro="">
      <xdr:nvGraphicFramePr>
        <xdr:cNvPr id="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630247</xdr:colOff>
      <xdr:row>62</xdr:row>
      <xdr:rowOff>177715</xdr:rowOff>
    </xdr:from>
    <xdr:to>
      <xdr:col>14</xdr:col>
      <xdr:colOff>431351</xdr:colOff>
      <xdr:row>83</xdr:row>
      <xdr:rowOff>197373</xdr:rowOff>
    </xdr:to>
    <xdr:graphicFrame macro="">
      <xdr:nvGraphicFramePr>
        <xdr:cNvPr id="1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262890</xdr:colOff>
      <xdr:row>31</xdr:row>
      <xdr:rowOff>121920</xdr:rowOff>
    </xdr:from>
    <xdr:to>
      <xdr:col>7</xdr:col>
      <xdr:colOff>302897</xdr:colOff>
      <xdr:row>49</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286430</xdr:colOff>
      <xdr:row>5</xdr:row>
      <xdr:rowOff>177426</xdr:rowOff>
    </xdr:from>
    <xdr:to>
      <xdr:col>16</xdr:col>
      <xdr:colOff>213140</xdr:colOff>
      <xdr:row>26</xdr:row>
      <xdr:rowOff>11335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426968</xdr:colOff>
      <xdr:row>34</xdr:row>
      <xdr:rowOff>11253</xdr:rowOff>
    </xdr:from>
    <xdr:to>
      <xdr:col>16</xdr:col>
      <xdr:colOff>220039</xdr:colOff>
      <xdr:row>54</xdr:row>
      <xdr:rowOff>72574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515470</xdr:colOff>
      <xdr:row>60</xdr:row>
      <xdr:rowOff>134471</xdr:rowOff>
    </xdr:from>
    <xdr:to>
      <xdr:col>16</xdr:col>
      <xdr:colOff>465230</xdr:colOff>
      <xdr:row>81</xdr:row>
      <xdr:rowOff>59765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8</xdr:col>
      <xdr:colOff>296780</xdr:colOff>
      <xdr:row>5</xdr:row>
      <xdr:rowOff>168443</xdr:rowOff>
    </xdr:from>
    <xdr:to>
      <xdr:col>15</xdr:col>
      <xdr:colOff>570014</xdr:colOff>
      <xdr:row>23</xdr:row>
      <xdr:rowOff>88021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360947</xdr:colOff>
      <xdr:row>32</xdr:row>
      <xdr:rowOff>192505</xdr:rowOff>
    </xdr:from>
    <xdr:to>
      <xdr:col>15</xdr:col>
      <xdr:colOff>577516</xdr:colOff>
      <xdr:row>50</xdr:row>
      <xdr:rowOff>40105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208548</xdr:colOff>
      <xdr:row>58</xdr:row>
      <xdr:rowOff>168442</xdr:rowOff>
    </xdr:from>
    <xdr:to>
      <xdr:col>15</xdr:col>
      <xdr:colOff>460724</xdr:colOff>
      <xdr:row>77</xdr:row>
      <xdr:rowOff>41338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281940</xdr:colOff>
      <xdr:row>31</xdr:row>
      <xdr:rowOff>173355</xdr:rowOff>
    </xdr:from>
    <xdr:to>
      <xdr:col>7</xdr:col>
      <xdr:colOff>548640</xdr:colOff>
      <xdr:row>52</xdr:row>
      <xdr:rowOff>142875</xdr:rowOff>
    </xdr:to>
    <xdr:graphicFrame macro="">
      <xdr:nvGraphicFramePr>
        <xdr:cNvPr id="16795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8</xdr:col>
      <xdr:colOff>605118</xdr:colOff>
      <xdr:row>1</xdr:row>
      <xdr:rowOff>113027</xdr:rowOff>
    </xdr:from>
    <xdr:to>
      <xdr:col>15</xdr:col>
      <xdr:colOff>23791</xdr:colOff>
      <xdr:row>18</xdr:row>
      <xdr:rowOff>7472</xdr:rowOff>
    </xdr:to>
    <xdr:graphicFrame macro="">
      <xdr:nvGraphicFramePr>
        <xdr:cNvPr id="15266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685800</xdr:colOff>
      <xdr:row>25</xdr:row>
      <xdr:rowOff>55243</xdr:rowOff>
    </xdr:from>
    <xdr:to>
      <xdr:col>6</xdr:col>
      <xdr:colOff>182880</xdr:colOff>
      <xdr:row>44</xdr:row>
      <xdr:rowOff>34290</xdr:rowOff>
    </xdr:to>
    <xdr:graphicFrame macro="">
      <xdr:nvGraphicFramePr>
        <xdr:cNvPr id="1536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531495</xdr:colOff>
      <xdr:row>31</xdr:row>
      <xdr:rowOff>38098</xdr:rowOff>
    </xdr:from>
    <xdr:to>
      <xdr:col>7</xdr:col>
      <xdr:colOff>226694</xdr:colOff>
      <xdr:row>49</xdr:row>
      <xdr:rowOff>38099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714375</xdr:colOff>
      <xdr:row>31</xdr:row>
      <xdr:rowOff>131445</xdr:rowOff>
    </xdr:from>
    <xdr:to>
      <xdr:col>7</xdr:col>
      <xdr:colOff>110490</xdr:colOff>
      <xdr:row>49</xdr:row>
      <xdr:rowOff>97155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710564</xdr:colOff>
      <xdr:row>29</xdr:row>
      <xdr:rowOff>179070</xdr:rowOff>
    </xdr:from>
    <xdr:to>
      <xdr:col>7</xdr:col>
      <xdr:colOff>76200</xdr:colOff>
      <xdr:row>45</xdr:row>
      <xdr:rowOff>45719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466725</xdr:colOff>
      <xdr:row>20</xdr:row>
      <xdr:rowOff>152399</xdr:rowOff>
    </xdr:from>
    <xdr:to>
      <xdr:col>11</xdr:col>
      <xdr:colOff>76200</xdr:colOff>
      <xdr:row>42</xdr:row>
      <xdr:rowOff>5714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1213485</xdr:colOff>
      <xdr:row>41</xdr:row>
      <xdr:rowOff>89533</xdr:rowOff>
    </xdr:from>
    <xdr:to>
      <xdr:col>8</xdr:col>
      <xdr:colOff>76200</xdr:colOff>
      <xdr:row>59</xdr:row>
      <xdr:rowOff>104774</xdr:rowOff>
    </xdr:to>
    <xdr:graphicFrame macro="">
      <xdr:nvGraphicFramePr>
        <xdr:cNvPr id="1229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45720</xdr:colOff>
      <xdr:row>25</xdr:row>
      <xdr:rowOff>20955</xdr:rowOff>
    </xdr:from>
    <xdr:to>
      <xdr:col>7</xdr:col>
      <xdr:colOff>462915</xdr:colOff>
      <xdr:row>39</xdr:row>
      <xdr:rowOff>125730</xdr:rowOff>
    </xdr:to>
    <xdr:graphicFrame macro="">
      <xdr:nvGraphicFramePr>
        <xdr:cNvPr id="1239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dr:twoCellAnchor>
    <xdr:from>
      <xdr:col>1</xdr:col>
      <xdr:colOff>40005</xdr:colOff>
      <xdr:row>21</xdr:row>
      <xdr:rowOff>163830</xdr:rowOff>
    </xdr:from>
    <xdr:to>
      <xdr:col>6</xdr:col>
      <xdr:colOff>502920</xdr:colOff>
      <xdr:row>40</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0AND%20BEYOND%20-%20OFFICE%20WORK%20FROM%20HOME/2022%20DATA%20and%20TABLES/AGRICULTURAL%20REVIEW%20WORKING%20TABLES%202022/2022/WORKING%20FILE%20Agricultural%20Review%20Tables%202022%20Charlin%20March%20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M&amp;AGREXP22"/>
      <sheetName val="Bananacompanies22"/>
      <sheetName val="Regional Banana Export18-22"/>
      <sheetName val="BANANA PRICE INPUT22"/>
      <sheetName val="Banana EXP WI 22"/>
      <sheetName val="COMP SUP&amp;HOT (KGS) 18-22"/>
      <sheetName val="COMP SUP&amp;HOT (EC$) 18-22"/>
      <sheetName val="COMP Sup Q&amp;V 18 -22"/>
      <sheetName val="COMP Hotel Q&amp;V 18 -22"/>
      <sheetName val="Fish landing18-22"/>
      <sheetName val="FISHLANDING by species18-22"/>
      <sheetName val="FISHIMPORTS by type22"/>
      <sheetName val="TABLE EGG PROD18-22"/>
      <sheetName val="LOCALPOULTRY18-22"/>
      <sheetName val="PORK PURCHASES18-22"/>
      <sheetName val="MEAT imp18-22"/>
      <sheetName val="OTHER LIVEPROD 18-22"/>
      <sheetName val="TRADEBAL22"/>
      <sheetName val="COMPAREXP22"/>
      <sheetName val="OVERVIEW22"/>
      <sheetName val="IMP-FERTIL22"/>
      <sheetName val="SUP QV22"/>
      <sheetName val="SUP Q 18-22 &amp; GRAPH"/>
      <sheetName val="SUP V 18-22&amp; GRAPH"/>
      <sheetName val="SUP PRICE 22"/>
      <sheetName val="HOTEL QV22"/>
      <sheetName val="HOTEL Q 18-22 &amp; GRAPH"/>
      <sheetName val="HOTEL V 18-22 &amp; GRAPH"/>
      <sheetName val="HOTEL PRICE 22"/>
      <sheetName val="CROPPRO18-22"/>
      <sheetName val="EXPORTOFSELMTHLY22"/>
      <sheetName val="EXPORTOFSEL QTRCROP22"/>
      <sheetName val="IMPOF SELCCROP22"/>
      <sheetName val="CAMPOF IMPORTS18-22 &amp; GRAPH"/>
      <sheetName val="FSHINGVESSREG22"/>
      <sheetName val="FISHER-REG BY DISTR22"/>
      <sheetName val="AVG RAINFALL22"/>
      <sheetName val="AVG TEMP22"/>
      <sheetName val="TEMP18-22"/>
      <sheetName val="AVG TEMP @ POINTS 22"/>
      <sheetName val="TEMP @ POINTS 18-22"/>
    </sheetNames>
    <sheetDataSet>
      <sheetData sheetId="0"/>
      <sheetData sheetId="1">
        <row r="14">
          <cell r="K14">
            <v>492.4375</v>
          </cell>
        </row>
      </sheetData>
      <sheetData sheetId="2">
        <row r="20">
          <cell r="I20">
            <v>2969.6690000000003</v>
          </cell>
          <cell r="J20">
            <v>3293.1420000000007</v>
          </cell>
          <cell r="K20">
            <v>4622.4400000000005</v>
          </cell>
          <cell r="L20">
            <v>4427.299</v>
          </cell>
        </row>
      </sheetData>
      <sheetData sheetId="3"/>
      <sheetData sheetId="4"/>
      <sheetData sheetId="5"/>
      <sheetData sheetId="6"/>
      <sheetData sheetId="7"/>
      <sheetData sheetId="8"/>
      <sheetData sheetId="9"/>
      <sheetData sheetId="10">
        <row r="14">
          <cell r="I14">
            <v>1382.5773379754542</v>
          </cell>
          <cell r="J14">
            <v>22126.529811888002</v>
          </cell>
          <cell r="K14">
            <v>1442.6557605761363</v>
          </cell>
          <cell r="L14">
            <v>26096.725516598999</v>
          </cell>
        </row>
      </sheetData>
      <sheetData sheetId="11"/>
      <sheetData sheetId="12">
        <row r="17">
          <cell r="H17">
            <v>1880.123</v>
          </cell>
          <cell r="I17">
            <v>14100.922500000001</v>
          </cell>
        </row>
      </sheetData>
      <sheetData sheetId="13">
        <row r="14">
          <cell r="G14">
            <v>2667.7261600000002</v>
          </cell>
          <cell r="H14">
            <v>36477.743000000002</v>
          </cell>
        </row>
      </sheetData>
      <sheetData sheetId="14">
        <row r="14">
          <cell r="C14">
            <v>620.44718999999998</v>
          </cell>
          <cell r="D14">
            <v>8189.7732400000004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44"/>
  <sheetViews>
    <sheetView showGridLines="0" tabSelected="1" zoomScale="89" zoomScaleNormal="89" workbookViewId="0"/>
  </sheetViews>
  <sheetFormatPr defaultColWidth="7.109375" defaultRowHeight="12.75"/>
  <cols>
    <col min="1" max="1" width="5.21875" style="1" customWidth="1"/>
    <col min="2" max="2" width="16.5546875" style="1" customWidth="1"/>
    <col min="3" max="3" width="9.88671875" style="1" customWidth="1"/>
    <col min="4" max="4" width="9.6640625" style="1" customWidth="1"/>
    <col min="5" max="5" width="9.33203125" style="1" customWidth="1"/>
    <col min="6" max="7" width="8.88671875" style="1" customWidth="1"/>
    <col min="8" max="16384" width="7.109375" style="1"/>
  </cols>
  <sheetData>
    <row r="1" spans="1:9">
      <c r="A1" s="1" t="s">
        <v>14</v>
      </c>
    </row>
    <row r="2" spans="1:9" ht="16.5" thickBot="1">
      <c r="B2" s="1429" t="s">
        <v>933</v>
      </c>
      <c r="C2" s="1429"/>
      <c r="D2" s="1429"/>
      <c r="E2" s="1429"/>
      <c r="F2" s="1429"/>
      <c r="G2" s="1429"/>
    </row>
    <row r="3" spans="1:9" ht="15.75">
      <c r="B3" s="1426" t="s">
        <v>8</v>
      </c>
      <c r="C3" s="5" t="s">
        <v>0</v>
      </c>
      <c r="D3" s="5" t="s">
        <v>1</v>
      </c>
      <c r="E3" s="5" t="s">
        <v>0</v>
      </c>
      <c r="F3" s="5"/>
      <c r="G3" s="6"/>
    </row>
    <row r="4" spans="1:9" ht="15.75">
      <c r="B4" s="1427"/>
      <c r="C4" s="832" t="s">
        <v>2</v>
      </c>
      <c r="D4" s="832" t="s">
        <v>3</v>
      </c>
      <c r="E4" s="832" t="s">
        <v>4</v>
      </c>
      <c r="F4" s="832"/>
      <c r="G4" s="833"/>
    </row>
    <row r="5" spans="1:9" ht="15.75">
      <c r="B5" s="1427"/>
      <c r="C5" s="832" t="s">
        <v>9</v>
      </c>
      <c r="D5" s="832" t="s">
        <v>9</v>
      </c>
      <c r="E5" s="832" t="s">
        <v>9</v>
      </c>
      <c r="F5" s="834" t="s">
        <v>10</v>
      </c>
      <c r="G5" s="835" t="s">
        <v>12</v>
      </c>
    </row>
    <row r="6" spans="1:9" ht="15.75">
      <c r="B6" s="1428"/>
      <c r="C6" s="7" t="s">
        <v>5</v>
      </c>
      <c r="D6" s="7" t="s">
        <v>6</v>
      </c>
      <c r="E6" s="7" t="s">
        <v>7</v>
      </c>
      <c r="F6" s="8" t="s">
        <v>11</v>
      </c>
      <c r="G6" s="9" t="s">
        <v>13</v>
      </c>
    </row>
    <row r="7" spans="1:9" ht="18.75" customHeight="1">
      <c r="B7" s="331" t="s">
        <v>813</v>
      </c>
      <c r="C7" s="839">
        <v>109862.78026999999</v>
      </c>
      <c r="D7" s="839">
        <v>27294.075239999998</v>
      </c>
      <c r="E7" s="836">
        <v>23217.457179999998</v>
      </c>
      <c r="F7" s="837">
        <f t="shared" ref="F7:G8" si="0">(D7/C7)*100</f>
        <v>24.843787106899875</v>
      </c>
      <c r="G7" s="838">
        <f t="shared" si="0"/>
        <v>85.064091660355516</v>
      </c>
    </row>
    <row r="8" spans="1:9" ht="18.75" customHeight="1">
      <c r="B8" s="331" t="s">
        <v>834</v>
      </c>
      <c r="C8" s="839">
        <v>104472.61119</v>
      </c>
      <c r="D8" s="839">
        <v>22094.020939999999</v>
      </c>
      <c r="E8" s="836">
        <v>18170.658039999998</v>
      </c>
      <c r="F8" s="837">
        <f t="shared" si="0"/>
        <v>21.148146570031184</v>
      </c>
      <c r="G8" s="838">
        <f t="shared" si="0"/>
        <v>82.242422460562764</v>
      </c>
      <c r="H8" s="825"/>
      <c r="I8" s="826"/>
    </row>
    <row r="9" spans="1:9" ht="18.75" customHeight="1">
      <c r="B9" s="331" t="s">
        <v>864</v>
      </c>
      <c r="C9" s="839">
        <v>89327.913459999982</v>
      </c>
      <c r="D9" s="839">
        <v>16130.007520000003</v>
      </c>
      <c r="E9" s="836">
        <v>13710.707619999999</v>
      </c>
      <c r="F9" s="837">
        <v>18.057074093892091</v>
      </c>
      <c r="G9" s="838">
        <v>85.001247538166041</v>
      </c>
      <c r="H9" s="826"/>
      <c r="I9" s="826"/>
    </row>
    <row r="10" spans="1:9" ht="18.75" customHeight="1">
      <c r="B10" s="331" t="s">
        <v>895</v>
      </c>
      <c r="C10" s="839">
        <v>100952.20099999997</v>
      </c>
      <c r="D10" s="839">
        <v>8669.8515399999997</v>
      </c>
      <c r="E10" s="836">
        <v>6238.0264000000006</v>
      </c>
      <c r="F10" s="837">
        <v>8.5880757963860557</v>
      </c>
      <c r="G10" s="838">
        <v>71.950786829736202</v>
      </c>
      <c r="H10" s="826"/>
      <c r="I10" s="826"/>
    </row>
    <row r="11" spans="1:9" ht="18.75" customHeight="1">
      <c r="A11" s="590"/>
      <c r="B11" s="331" t="s">
        <v>935</v>
      </c>
      <c r="C11" s="1053">
        <v>27216.39256</v>
      </c>
      <c r="D11" s="1053">
        <v>2214.8295500000004</v>
      </c>
      <c r="E11" s="1234">
        <v>1278.8607199999999</v>
      </c>
      <c r="F11" s="837">
        <f>(D11/C11)*100</f>
        <v>8.1378512788470765</v>
      </c>
      <c r="G11" s="838">
        <f>(E11/D11)*100</f>
        <v>57.740818926675409</v>
      </c>
    </row>
    <row r="12" spans="1:9" ht="18.75" customHeight="1">
      <c r="A12" s="590"/>
      <c r="B12" s="150" t="s">
        <v>1075</v>
      </c>
      <c r="C12" s="1053">
        <v>25705.948230000002</v>
      </c>
      <c r="D12" s="1053">
        <v>2528.9151899999993</v>
      </c>
      <c r="E12" s="1234">
        <v>1633.85968</v>
      </c>
      <c r="F12" s="837">
        <f t="shared" ref="F12:G14" si="1">(D12/C12)*100</f>
        <v>9.8378599667785878</v>
      </c>
      <c r="G12" s="838">
        <f t="shared" si="1"/>
        <v>64.607136153110787</v>
      </c>
    </row>
    <row r="13" spans="1:9" ht="18.75" customHeight="1">
      <c r="B13" s="150" t="s">
        <v>1076</v>
      </c>
      <c r="C13" s="1053">
        <v>26581.762079999997</v>
      </c>
      <c r="D13" s="1053">
        <v>2154.06331</v>
      </c>
      <c r="E13" s="1234">
        <v>1289.4722300000001</v>
      </c>
      <c r="F13" s="837">
        <f t="shared" si="1"/>
        <v>8.103538446838737</v>
      </c>
      <c r="G13" s="838">
        <f t="shared" si="1"/>
        <v>59.862318067150966</v>
      </c>
    </row>
    <row r="14" spans="1:9" ht="18.75" customHeight="1">
      <c r="A14" s="1" t="s">
        <v>14</v>
      </c>
      <c r="B14" s="150" t="s">
        <v>1077</v>
      </c>
      <c r="C14" s="1053">
        <v>28261.314350000001</v>
      </c>
      <c r="D14" s="1405">
        <v>1754.9838799999995</v>
      </c>
      <c r="E14" s="1234">
        <v>1125.4051299999999</v>
      </c>
      <c r="F14" s="837">
        <f t="shared" si="1"/>
        <v>6.2098452261120674</v>
      </c>
      <c r="G14" s="838">
        <f t="shared" si="1"/>
        <v>64.126237444414599</v>
      </c>
    </row>
    <row r="15" spans="1:9" ht="18.75" customHeight="1" thickBot="1">
      <c r="B15" s="10" t="s">
        <v>934</v>
      </c>
      <c r="C15" s="11">
        <f>SUM(C11:C14)</f>
        <v>107765.41722</v>
      </c>
      <c r="D15" s="11">
        <f>SUM(D11:D14)</f>
        <v>8652.7919299999994</v>
      </c>
      <c r="E15" s="11">
        <f>SUM(E11:E14)</f>
        <v>5327.5977600000006</v>
      </c>
      <c r="F15" s="12">
        <f>(D15/C15)*100</f>
        <v>8.0292844896016806</v>
      </c>
      <c r="G15" s="13">
        <f>(E15/D15)*100</f>
        <v>61.570852542157461</v>
      </c>
    </row>
    <row r="16" spans="1:9" ht="15">
      <c r="B16" s="330" t="s">
        <v>803</v>
      </c>
      <c r="C16" s="2"/>
      <c r="D16" s="2"/>
      <c r="E16" s="2"/>
      <c r="F16" s="2"/>
      <c r="G16" s="2"/>
    </row>
    <row r="17" spans="2:8" ht="15">
      <c r="B17" s="330"/>
      <c r="C17" s="2"/>
      <c r="D17" s="2"/>
      <c r="E17" s="2"/>
      <c r="F17" s="2"/>
      <c r="G17" s="2"/>
    </row>
    <row r="18" spans="2:8" ht="15" customHeight="1">
      <c r="B18" s="589"/>
      <c r="C18" s="367"/>
      <c r="F18" s="1430"/>
      <c r="G18" s="1430"/>
    </row>
    <row r="19" spans="2:8" ht="12.6" customHeight="1">
      <c r="B19" s="318"/>
      <c r="D19" s="368"/>
      <c r="F19" s="1430"/>
      <c r="G19" s="1430"/>
      <c r="H19" s="318"/>
    </row>
    <row r="20" spans="2:8" ht="12.6" customHeight="1">
      <c r="D20" s="367"/>
      <c r="H20" s="318"/>
    </row>
    <row r="21" spans="2:8" ht="12.6" customHeight="1">
      <c r="B21" s="4" t="s">
        <v>134</v>
      </c>
      <c r="H21" s="318"/>
    </row>
    <row r="22" spans="2:8" ht="12.6" customHeight="1"/>
    <row r="23" spans="2:8" ht="12.6" customHeight="1"/>
    <row r="24" spans="2:8" ht="12.6" customHeight="1"/>
    <row r="25" spans="2:8" ht="12.6" customHeight="1"/>
    <row r="26" spans="2:8" ht="12.6" customHeight="1">
      <c r="C26" s="797" t="s">
        <v>813</v>
      </c>
      <c r="D26" s="797" t="s">
        <v>834</v>
      </c>
      <c r="E26" s="797">
        <v>2020</v>
      </c>
      <c r="F26" s="797">
        <v>2021</v>
      </c>
      <c r="G26" s="797">
        <v>2022</v>
      </c>
    </row>
    <row r="27" spans="2:8" ht="15">
      <c r="B27" s="1" t="s">
        <v>2</v>
      </c>
      <c r="C27" s="375">
        <f>C7</f>
        <v>109862.78026999999</v>
      </c>
      <c r="D27" s="868">
        <f>C8</f>
        <v>104472.61119</v>
      </c>
      <c r="E27" s="869">
        <f>C9</f>
        <v>89327.913459999982</v>
      </c>
      <c r="F27" s="868">
        <f>C10</f>
        <v>100952.20099999997</v>
      </c>
      <c r="G27" s="375">
        <f>C15</f>
        <v>107765.41722</v>
      </c>
    </row>
    <row r="28" spans="2:8" ht="15">
      <c r="B28" s="1" t="s">
        <v>3</v>
      </c>
      <c r="C28" s="375">
        <f>D7</f>
        <v>27294.075239999998</v>
      </c>
      <c r="D28" s="868">
        <f>D8</f>
        <v>22094.020939999999</v>
      </c>
      <c r="E28" s="869">
        <f>D9</f>
        <v>16130.007520000003</v>
      </c>
      <c r="F28" s="868">
        <f>D10</f>
        <v>8669.8515399999997</v>
      </c>
      <c r="G28" s="375">
        <f>D15</f>
        <v>8652.7919299999994</v>
      </c>
    </row>
    <row r="29" spans="2:8" ht="15">
      <c r="B29" s="1" t="s">
        <v>4</v>
      </c>
      <c r="C29" s="375">
        <f>E7</f>
        <v>23217.457179999998</v>
      </c>
      <c r="D29" s="868">
        <f>E8</f>
        <v>18170.658039999998</v>
      </c>
      <c r="E29" s="868">
        <f>E9</f>
        <v>13710.707619999999</v>
      </c>
      <c r="F29" s="868">
        <f>E10</f>
        <v>6238.0264000000006</v>
      </c>
      <c r="G29" s="375">
        <f>E15</f>
        <v>5327.5977600000006</v>
      </c>
    </row>
    <row r="44" spans="4:4">
      <c r="D44" s="3"/>
    </row>
  </sheetData>
  <mergeCells count="3">
    <mergeCell ref="B3:B6"/>
    <mergeCell ref="B2:G2"/>
    <mergeCell ref="F18:G19"/>
  </mergeCells>
  <phoneticPr fontId="9" type="noConversion"/>
  <pageMargins left="0.75" right="0.75" top="0.77" bottom="1" header="0.5" footer="0.5"/>
  <pageSetup scale="91" orientation="portrait" r:id="rId1"/>
  <headerFooter alignWithMargins="0">
    <oddFooter>&amp;C3</oddFooter>
  </headerFooter>
  <ignoredErrors>
    <ignoredError sqref="B7:B10 C6:E6" numberStoredAsText="1"/>
    <ignoredError sqref="F11:F14 G11:G14 G7:G8 F7:F8" unlockedFormula="1"/>
    <ignoredError sqref="G15 E15:F15 C15:D15" formulaRange="1" unlockedFormula="1"/>
  </ignoredErrors>
  <drawing r:id="rId2"/>
</worksheet>
</file>

<file path=xl/worksheets/sheet10.xml><?xml version="1.0" encoding="utf-8"?>
<worksheet xmlns="http://schemas.openxmlformats.org/spreadsheetml/2006/main" xmlns:r="http://schemas.openxmlformats.org/officeDocument/2006/relationships">
  <sheetPr codeName="Sheet10"/>
  <dimension ref="B1:G63"/>
  <sheetViews>
    <sheetView showGridLines="0" topLeftCell="A19" workbookViewId="0"/>
  </sheetViews>
  <sheetFormatPr defaultRowHeight="15"/>
  <cols>
    <col min="2" max="2" width="16.21875" customWidth="1"/>
    <col min="3" max="3" width="8.88671875" style="533"/>
    <col min="4" max="4" width="9.6640625" customWidth="1"/>
    <col min="5" max="5" width="8.88671875" style="742"/>
    <col min="6" max="6" width="8.77734375" style="866"/>
    <col min="7" max="7" width="8.77734375" style="1062"/>
  </cols>
  <sheetData>
    <row r="1" spans="2:7" s="532" customFormat="1">
      <c r="C1" s="533"/>
      <c r="E1" s="742"/>
      <c r="F1" s="866"/>
      <c r="G1" s="1062"/>
    </row>
    <row r="2" spans="2:7" ht="15.75">
      <c r="B2" s="250" t="s">
        <v>485</v>
      </c>
    </row>
    <row r="3" spans="2:7" ht="15.75">
      <c r="B3" s="1461" t="s">
        <v>477</v>
      </c>
      <c r="C3" s="1461"/>
      <c r="D3" s="1461"/>
      <c r="E3" s="1461"/>
      <c r="F3" s="1461"/>
      <c r="G3" s="1461"/>
    </row>
    <row r="4" spans="2:7" ht="16.5" thickBot="1">
      <c r="B4" s="1462" t="s">
        <v>947</v>
      </c>
      <c r="C4" s="1462"/>
      <c r="D4" s="1462"/>
      <c r="E4" s="1462"/>
      <c r="F4" s="1462"/>
      <c r="G4" s="1462"/>
    </row>
    <row r="5" spans="2:7" ht="15.75">
      <c r="B5" s="274" t="s">
        <v>478</v>
      </c>
      <c r="C5" s="275">
        <v>2018</v>
      </c>
      <c r="D5" s="275">
        <v>2019</v>
      </c>
      <c r="E5" s="637">
        <v>2020</v>
      </c>
      <c r="F5" s="637">
        <v>2021</v>
      </c>
      <c r="G5" s="744">
        <v>2022</v>
      </c>
    </row>
    <row r="6" spans="2:7" ht="15.75">
      <c r="B6" s="271" t="s">
        <v>479</v>
      </c>
      <c r="C6" s="370">
        <v>367274.47000000003</v>
      </c>
      <c r="D6" s="370">
        <v>369385.97000000003</v>
      </c>
      <c r="E6" s="370">
        <v>125877.16</v>
      </c>
      <c r="F6" s="370">
        <v>172732.61</v>
      </c>
      <c r="G6" s="689">
        <v>316020.90999999997</v>
      </c>
    </row>
    <row r="7" spans="2:7" ht="15.75">
      <c r="B7" s="271" t="s">
        <v>480</v>
      </c>
      <c r="C7" s="370">
        <v>254820.83000000007</v>
      </c>
      <c r="D7" s="370">
        <v>267012.82</v>
      </c>
      <c r="E7" s="370">
        <v>90222.78</v>
      </c>
      <c r="F7" s="370">
        <v>115685.84</v>
      </c>
      <c r="G7" s="689">
        <v>216393.25000000003</v>
      </c>
    </row>
    <row r="8" spans="2:7" ht="15.75">
      <c r="B8" s="271" t="s">
        <v>481</v>
      </c>
      <c r="C8" s="370">
        <v>319831.95</v>
      </c>
      <c r="D8" s="370">
        <v>335038.02999999997</v>
      </c>
      <c r="E8" s="370">
        <v>123537.36000000002</v>
      </c>
      <c r="F8" s="370">
        <v>160501.46000000002</v>
      </c>
      <c r="G8" s="689">
        <v>275257.44999999995</v>
      </c>
    </row>
    <row r="9" spans="2:7" ht="15.75">
      <c r="B9" s="271" t="s">
        <v>482</v>
      </c>
      <c r="C9" s="370">
        <v>162085.54999999999</v>
      </c>
      <c r="D9" s="370">
        <v>143818.76999999999</v>
      </c>
      <c r="E9" s="370">
        <v>61176.930000000008</v>
      </c>
      <c r="F9" s="370">
        <v>97906.92</v>
      </c>
      <c r="G9" s="689">
        <v>134587.94</v>
      </c>
    </row>
    <row r="10" spans="2:7" ht="15.75">
      <c r="B10" s="271" t="s">
        <v>483</v>
      </c>
      <c r="C10" s="370">
        <v>34637.040000000001</v>
      </c>
      <c r="D10" s="370">
        <v>28415.389999999996</v>
      </c>
      <c r="E10" s="370">
        <v>9016.73</v>
      </c>
      <c r="F10" s="370">
        <v>11679.24</v>
      </c>
      <c r="G10" s="689">
        <v>23083.949999999997</v>
      </c>
    </row>
    <row r="11" spans="2:7" ht="15.75">
      <c r="B11" s="271" t="s">
        <v>484</v>
      </c>
      <c r="C11" s="370">
        <v>13679.240000000002</v>
      </c>
      <c r="D11" s="370">
        <v>14917.52</v>
      </c>
      <c r="E11" s="370">
        <v>5367.17</v>
      </c>
      <c r="F11" s="370">
        <v>4719.63</v>
      </c>
      <c r="G11" s="689">
        <v>9470.42</v>
      </c>
    </row>
    <row r="12" spans="2:7" ht="16.5" thickBot="1">
      <c r="B12" s="272" t="s">
        <v>0</v>
      </c>
      <c r="C12" s="273">
        <f>SUM(C6:C11)</f>
        <v>1152329.08</v>
      </c>
      <c r="D12" s="273">
        <f>SUM(D6:D11)</f>
        <v>1158588.5</v>
      </c>
      <c r="E12" s="273">
        <f>SUM(E6:E11)</f>
        <v>415198.13</v>
      </c>
      <c r="F12" s="273">
        <f>SUM(F6:F11)</f>
        <v>563225.69999999995</v>
      </c>
      <c r="G12" s="308">
        <f>SUM(G6:G11)</f>
        <v>974813.92</v>
      </c>
    </row>
    <row r="13" spans="2:7" ht="15.75">
      <c r="B13" s="269"/>
    </row>
    <row r="14" spans="2:7">
      <c r="B14" s="15"/>
    </row>
    <row r="15" spans="2:7" ht="15.75">
      <c r="B15" s="250" t="s">
        <v>485</v>
      </c>
    </row>
    <row r="16" spans="2:7" ht="15.75">
      <c r="B16" s="1461" t="s">
        <v>766</v>
      </c>
      <c r="C16" s="1461"/>
      <c r="D16" s="1461"/>
      <c r="E16" s="1461"/>
      <c r="F16" s="1461"/>
      <c r="G16" s="1461"/>
    </row>
    <row r="17" spans="2:7" ht="16.5" thickBot="1">
      <c r="B17" s="1462" t="s">
        <v>947</v>
      </c>
      <c r="C17" s="1462"/>
      <c r="D17" s="1462"/>
      <c r="E17" s="1462"/>
      <c r="F17" s="1462"/>
      <c r="G17" s="1462"/>
    </row>
    <row r="18" spans="2:7" ht="15.75">
      <c r="B18" s="274" t="s">
        <v>478</v>
      </c>
      <c r="C18" s="275">
        <v>2018</v>
      </c>
      <c r="D18" s="275">
        <v>2019</v>
      </c>
      <c r="E18" s="637">
        <v>2020</v>
      </c>
      <c r="F18" s="637">
        <v>2021</v>
      </c>
      <c r="G18" s="744">
        <v>2022</v>
      </c>
    </row>
    <row r="19" spans="2:7" ht="15.75">
      <c r="B19" s="271" t="s">
        <v>479</v>
      </c>
      <c r="C19" s="370">
        <v>2114682.8000000003</v>
      </c>
      <c r="D19" s="370">
        <v>2129977.08</v>
      </c>
      <c r="E19" s="370">
        <v>700269.06999999983</v>
      </c>
      <c r="F19" s="370">
        <v>1054020.22</v>
      </c>
      <c r="G19" s="689">
        <v>2080105.22</v>
      </c>
    </row>
    <row r="20" spans="2:7" ht="15.75">
      <c r="B20" s="271" t="s">
        <v>480</v>
      </c>
      <c r="C20" s="370">
        <v>2162002.39</v>
      </c>
      <c r="D20" s="370">
        <v>2307738.08</v>
      </c>
      <c r="E20" s="370">
        <v>781511.27999999991</v>
      </c>
      <c r="F20" s="370">
        <v>1048329.1900000001</v>
      </c>
      <c r="G20" s="689">
        <v>1999389.6099999999</v>
      </c>
    </row>
    <row r="21" spans="2:7" ht="15.75">
      <c r="B21" s="271" t="s">
        <v>481</v>
      </c>
      <c r="C21" s="370">
        <v>856015.42999999993</v>
      </c>
      <c r="D21" s="370">
        <v>929053.19</v>
      </c>
      <c r="E21" s="370">
        <v>352451.85</v>
      </c>
      <c r="F21" s="370">
        <v>477238.31999999995</v>
      </c>
      <c r="G21" s="689">
        <v>891950.07000000007</v>
      </c>
    </row>
    <row r="22" spans="2:7" ht="15.75">
      <c r="B22" s="271" t="s">
        <v>482</v>
      </c>
      <c r="C22" s="370">
        <v>974108.35999999987</v>
      </c>
      <c r="D22" s="370">
        <v>891415.17999999993</v>
      </c>
      <c r="E22" s="370">
        <v>393325.20000000007</v>
      </c>
      <c r="F22" s="370">
        <v>648333.88</v>
      </c>
      <c r="G22" s="689">
        <v>913673.41</v>
      </c>
    </row>
    <row r="23" spans="2:7" ht="15.75">
      <c r="B23" s="271" t="s">
        <v>483</v>
      </c>
      <c r="C23" s="370">
        <v>405495.74</v>
      </c>
      <c r="D23" s="370">
        <v>402545.89999999997</v>
      </c>
      <c r="E23" s="370">
        <v>132689.85999999999</v>
      </c>
      <c r="F23" s="370">
        <v>178881.4</v>
      </c>
      <c r="G23" s="689">
        <v>347903.62</v>
      </c>
    </row>
    <row r="24" spans="2:7" ht="15.75">
      <c r="B24" s="271" t="s">
        <v>484</v>
      </c>
      <c r="C24" s="370">
        <v>230779.2</v>
      </c>
      <c r="D24" s="370">
        <v>267346.67</v>
      </c>
      <c r="E24" s="370">
        <v>103566.26000000001</v>
      </c>
      <c r="F24" s="370">
        <v>81868.37</v>
      </c>
      <c r="G24" s="689">
        <v>192002.13000000003</v>
      </c>
    </row>
    <row r="25" spans="2:7" ht="16.5" thickBot="1">
      <c r="B25" s="272" t="s">
        <v>0</v>
      </c>
      <c r="C25" s="273">
        <f>SUM(C19:C24)</f>
        <v>6743083.9200000009</v>
      </c>
      <c r="D25" s="273">
        <f>SUM(D19:D24)</f>
        <v>6928076.0999999996</v>
      </c>
      <c r="E25" s="273">
        <f>SUM(E19:E24)</f>
        <v>2463813.5199999996</v>
      </c>
      <c r="F25" s="273">
        <f>SUM(F19:F24)</f>
        <v>3488671.38</v>
      </c>
      <c r="G25" s="308">
        <f>SUM(G19:G24)</f>
        <v>6425024.0600000005</v>
      </c>
    </row>
    <row r="26" spans="2:7" ht="15.75">
      <c r="B26" s="270"/>
    </row>
    <row r="27" spans="2:7">
      <c r="B27" s="15"/>
    </row>
    <row r="28" spans="2:7" ht="15.75">
      <c r="B28" s="250"/>
    </row>
    <row r="29" spans="2:7" ht="15.75">
      <c r="B29" s="1425" t="s">
        <v>767</v>
      </c>
    </row>
    <row r="30" spans="2:7" s="342" customFormat="1">
      <c r="B30" s="15"/>
      <c r="C30" s="533"/>
      <c r="E30" s="742"/>
      <c r="F30" s="866"/>
      <c r="G30" s="1062"/>
    </row>
    <row r="31" spans="2:7" s="342" customFormat="1">
      <c r="B31" s="15"/>
      <c r="C31" s="533"/>
      <c r="E31" s="742"/>
      <c r="F31" s="866"/>
      <c r="G31" s="1062"/>
    </row>
    <row r="32" spans="2:7" s="342" customFormat="1">
      <c r="B32" s="15"/>
      <c r="C32" s="533"/>
      <c r="E32" s="742"/>
      <c r="F32" s="866"/>
      <c r="G32" s="1062"/>
    </row>
    <row r="33" spans="2:7">
      <c r="B33" s="15"/>
    </row>
    <row r="34" spans="2:7" ht="15.75">
      <c r="B34" s="345" t="s">
        <v>423</v>
      </c>
      <c r="C34" s="185">
        <v>2018</v>
      </c>
      <c r="D34" s="185">
        <v>2019</v>
      </c>
      <c r="E34" s="185">
        <v>2020</v>
      </c>
      <c r="F34" s="185">
        <v>2021</v>
      </c>
      <c r="G34" s="185">
        <v>2022</v>
      </c>
    </row>
    <row r="35" spans="2:7" ht="15.75">
      <c r="B35" s="341" t="s">
        <v>789</v>
      </c>
      <c r="C35" s="406">
        <f>C12</f>
        <v>1152329.08</v>
      </c>
      <c r="D35" s="479">
        <f>D12</f>
        <v>1158588.5</v>
      </c>
      <c r="E35" s="479">
        <f>E12</f>
        <v>415198.13</v>
      </c>
      <c r="F35" s="479">
        <f>F12</f>
        <v>563225.69999999995</v>
      </c>
      <c r="G35" s="479">
        <f>G12</f>
        <v>974813.92</v>
      </c>
    </row>
    <row r="36" spans="2:7" ht="15.75">
      <c r="B36" s="341" t="s">
        <v>319</v>
      </c>
      <c r="C36" s="406">
        <f>C25</f>
        <v>6743083.9200000009</v>
      </c>
      <c r="D36" s="479">
        <f>D25</f>
        <v>6928076.0999999996</v>
      </c>
      <c r="E36" s="479">
        <f>E25</f>
        <v>2463813.5199999996</v>
      </c>
      <c r="F36" s="479">
        <f>F25</f>
        <v>3488671.38</v>
      </c>
      <c r="G36" s="479">
        <f>G25</f>
        <v>6425024.0600000005</v>
      </c>
    </row>
    <row r="37" spans="2:7">
      <c r="B37" s="15"/>
    </row>
    <row r="38" spans="2:7">
      <c r="B38" s="15"/>
    </row>
    <row r="39" spans="2:7">
      <c r="B39" s="15"/>
    </row>
    <row r="40" spans="2:7">
      <c r="B40" s="15"/>
    </row>
    <row r="41" spans="2:7">
      <c r="B41" s="15"/>
    </row>
    <row r="42" spans="2:7">
      <c r="B42" s="15"/>
    </row>
    <row r="43" spans="2:7">
      <c r="B43" s="15"/>
    </row>
    <row r="44" spans="2:7">
      <c r="B44" s="15"/>
    </row>
    <row r="45" spans="2:7">
      <c r="B45" s="15"/>
    </row>
    <row r="46" spans="2:7">
      <c r="B46" s="15"/>
    </row>
    <row r="47" spans="2:7">
      <c r="B47" s="15"/>
    </row>
    <row r="48" spans="2:7">
      <c r="B48" s="15"/>
    </row>
    <row r="49" spans="2:3">
      <c r="B49" s="15"/>
      <c r="C49"/>
    </row>
    <row r="50" spans="2:3">
      <c r="B50" s="15"/>
      <c r="C50"/>
    </row>
    <row r="51" spans="2:3">
      <c r="B51" s="15"/>
      <c r="C51"/>
    </row>
    <row r="52" spans="2:3">
      <c r="B52" s="15"/>
      <c r="C52"/>
    </row>
    <row r="53" spans="2:3">
      <c r="B53" s="268"/>
      <c r="C53"/>
    </row>
    <row r="54" spans="2:3">
      <c r="B54" s="15"/>
      <c r="C54"/>
    </row>
    <row r="55" spans="2:3">
      <c r="B55" s="15"/>
      <c r="C55"/>
    </row>
    <row r="56" spans="2:3">
      <c r="B56" s="15"/>
      <c r="C56"/>
    </row>
    <row r="57" spans="2:3">
      <c r="B57" s="341"/>
      <c r="C57"/>
    </row>
    <row r="58" spans="2:3">
      <c r="B58" s="341"/>
      <c r="C58"/>
    </row>
    <row r="59" spans="2:3">
      <c r="B59" s="15"/>
      <c r="C59"/>
    </row>
    <row r="60" spans="2:3">
      <c r="B60" s="15"/>
      <c r="C60"/>
    </row>
    <row r="61" spans="2:3">
      <c r="B61" s="15"/>
      <c r="C61"/>
    </row>
    <row r="62" spans="2:3">
      <c r="B62" s="15"/>
      <c r="C62"/>
    </row>
    <row r="63" spans="2:3">
      <c r="B63" s="15"/>
      <c r="C63"/>
    </row>
  </sheetData>
  <mergeCells count="4">
    <mergeCell ref="B3:G3"/>
    <mergeCell ref="B4:G4"/>
    <mergeCell ref="B16:G16"/>
    <mergeCell ref="B17:G17"/>
  </mergeCells>
  <pageMargins left="0.7" right="0.7" top="0.75" bottom="0.75" header="0.3" footer="0.3"/>
  <pageSetup orientation="portrait" r:id="rId1"/>
  <ignoredErrors>
    <ignoredError sqref="C12:G12 C25:G25" formulaRange="1"/>
    <ignoredError sqref="C35:D36 E35:G36" unlockedFormula="1"/>
  </ignoredErrors>
  <drawing r:id="rId2"/>
</worksheet>
</file>

<file path=xl/worksheets/sheet11.xml><?xml version="1.0" encoding="utf-8"?>
<worksheet xmlns="http://schemas.openxmlformats.org/spreadsheetml/2006/main" xmlns:r="http://schemas.openxmlformats.org/officeDocument/2006/relationships">
  <sheetPr codeName="Sheet11"/>
  <dimension ref="A2:N42"/>
  <sheetViews>
    <sheetView showGridLines="0" workbookViewId="0"/>
  </sheetViews>
  <sheetFormatPr defaultColWidth="8.77734375" defaultRowHeight="15"/>
  <cols>
    <col min="1" max="1" width="8.77734375" style="831"/>
    <col min="2" max="2" width="15.21875" style="831" customWidth="1"/>
    <col min="3" max="5" width="8.77734375" style="831"/>
    <col min="6" max="6" width="8.77734375" style="866"/>
    <col min="7" max="7" width="9.21875" style="1062" customWidth="1"/>
    <col min="8" max="16384" width="8.77734375" style="831"/>
  </cols>
  <sheetData>
    <row r="2" spans="1:14" ht="18.75" customHeight="1">
      <c r="A2" s="15"/>
      <c r="B2" s="830" t="s">
        <v>948</v>
      </c>
      <c r="C2" s="830"/>
      <c r="D2" s="830"/>
      <c r="E2" s="15"/>
      <c r="F2" s="15"/>
      <c r="G2" s="15"/>
      <c r="H2" s="15"/>
      <c r="I2" s="15"/>
      <c r="J2" s="15"/>
      <c r="K2" s="15"/>
      <c r="L2" s="15"/>
      <c r="M2" s="15"/>
      <c r="N2" s="15"/>
    </row>
    <row r="3" spans="1:14" ht="11.25" customHeight="1" thickBot="1">
      <c r="A3" s="15"/>
      <c r="B3" s="16"/>
      <c r="C3" s="16"/>
      <c r="D3" s="16"/>
      <c r="E3" s="16"/>
      <c r="F3" s="16"/>
      <c r="G3" s="16"/>
      <c r="H3" s="15"/>
      <c r="I3" s="15"/>
      <c r="J3" s="15"/>
      <c r="K3" s="15"/>
      <c r="L3" s="15"/>
      <c r="M3" s="15"/>
      <c r="N3" s="15"/>
    </row>
    <row r="4" spans="1:14" ht="21" customHeight="1">
      <c r="A4" s="15"/>
      <c r="B4" s="1463" t="s">
        <v>424</v>
      </c>
      <c r="C4" s="1465" t="s">
        <v>472</v>
      </c>
      <c r="D4" s="1465"/>
      <c r="E4" s="1465"/>
      <c r="F4" s="1465"/>
      <c r="G4" s="1466"/>
      <c r="H4" s="15"/>
      <c r="I4" s="15"/>
      <c r="J4" s="15"/>
      <c r="K4" s="15"/>
      <c r="L4" s="15"/>
      <c r="M4" s="15"/>
      <c r="N4" s="15"/>
    </row>
    <row r="5" spans="1:14" ht="28.5" customHeight="1">
      <c r="A5" s="15"/>
      <c r="B5" s="1464"/>
      <c r="C5" s="655" t="s">
        <v>878</v>
      </c>
      <c r="D5" s="655">
        <v>2019</v>
      </c>
      <c r="E5" s="655">
        <v>2020</v>
      </c>
      <c r="F5" s="655">
        <v>2021</v>
      </c>
      <c r="G5" s="33">
        <v>2022</v>
      </c>
      <c r="H5" s="15"/>
      <c r="I5" s="15"/>
      <c r="J5" s="15"/>
      <c r="K5" s="15"/>
      <c r="L5" s="15"/>
      <c r="M5" s="15"/>
      <c r="N5" s="15"/>
    </row>
    <row r="6" spans="1:14" ht="28.5" customHeight="1">
      <c r="A6" s="15"/>
      <c r="B6" s="377" t="s">
        <v>851</v>
      </c>
      <c r="C6" s="639">
        <v>59.586681818181816</v>
      </c>
      <c r="D6" s="639">
        <v>53.796718181818179</v>
      </c>
      <c r="E6" s="639">
        <v>55.38906363636363</v>
      </c>
      <c r="F6" s="639">
        <v>64.351097727272716</v>
      </c>
      <c r="G6" s="997">
        <v>59.456345454545449</v>
      </c>
      <c r="H6" s="15"/>
      <c r="I6" s="15"/>
      <c r="J6" s="15"/>
      <c r="K6" s="15"/>
      <c r="L6" s="15"/>
      <c r="M6" s="15"/>
      <c r="N6" s="15"/>
    </row>
    <row r="7" spans="1:14" ht="21" customHeight="1">
      <c r="A7" s="15"/>
      <c r="B7" s="377" t="s">
        <v>197</v>
      </c>
      <c r="C7" s="640">
        <v>66.87208409090907</v>
      </c>
      <c r="D7" s="640">
        <v>53.223765909090922</v>
      </c>
      <c r="E7" s="640">
        <v>59.203377272727266</v>
      </c>
      <c r="F7" s="640">
        <v>47.356268181818173</v>
      </c>
      <c r="G7" s="998">
        <v>102.24238636363636</v>
      </c>
      <c r="H7" s="15"/>
      <c r="I7" s="15"/>
      <c r="J7" s="15"/>
      <c r="K7" s="15"/>
      <c r="L7" s="15"/>
      <c r="M7" s="15"/>
      <c r="N7" s="15"/>
    </row>
    <row r="8" spans="1:14" ht="21" customHeight="1">
      <c r="A8" s="15"/>
      <c r="B8" s="377" t="s">
        <v>198</v>
      </c>
      <c r="C8" s="640">
        <v>110.83811818181816</v>
      </c>
      <c r="D8" s="640">
        <v>87.147702272727273</v>
      </c>
      <c r="E8" s="640">
        <v>71.293604545454542</v>
      </c>
      <c r="F8" s="640">
        <v>67.784556818181827</v>
      </c>
      <c r="G8" s="998">
        <v>63.001290909090905</v>
      </c>
      <c r="H8" s="15"/>
      <c r="I8" s="15"/>
      <c r="J8" s="15"/>
      <c r="K8" s="15"/>
      <c r="L8" s="15"/>
      <c r="M8" s="15"/>
      <c r="N8" s="15"/>
    </row>
    <row r="9" spans="1:14" ht="21" customHeight="1">
      <c r="A9" s="15"/>
      <c r="B9" s="377" t="s">
        <v>199</v>
      </c>
      <c r="C9" s="640">
        <v>34.884540909090909</v>
      </c>
      <c r="D9" s="640">
        <v>36.011736363636366</v>
      </c>
      <c r="E9" s="640">
        <v>34.662504545454546</v>
      </c>
      <c r="F9" s="640">
        <v>34.252945454545447</v>
      </c>
      <c r="G9" s="998">
        <v>105.43397272727272</v>
      </c>
      <c r="I9" s="15"/>
      <c r="J9" s="15"/>
      <c r="K9" s="15"/>
      <c r="L9" s="15"/>
      <c r="M9" s="15"/>
      <c r="N9" s="15"/>
    </row>
    <row r="10" spans="1:14" ht="21" customHeight="1">
      <c r="A10" s="15"/>
      <c r="B10" s="377" t="s">
        <v>779</v>
      </c>
      <c r="C10" s="640">
        <v>63.975263636363628</v>
      </c>
      <c r="D10" s="640">
        <v>50.247402272727271</v>
      </c>
      <c r="E10" s="640">
        <v>40.702804545454541</v>
      </c>
      <c r="F10" s="640">
        <v>55.253199999999993</v>
      </c>
      <c r="G10" s="998">
        <v>50.088208181818182</v>
      </c>
      <c r="H10" s="15"/>
      <c r="I10" s="15"/>
      <c r="J10" s="15"/>
      <c r="K10" s="15"/>
      <c r="L10" s="15"/>
      <c r="M10" s="15"/>
      <c r="N10" s="15"/>
    </row>
    <row r="11" spans="1:14" ht="21" customHeight="1">
      <c r="A11" s="15"/>
      <c r="B11" s="377" t="s">
        <v>780</v>
      </c>
      <c r="C11" s="640">
        <v>68.062624090909082</v>
      </c>
      <c r="D11" s="640">
        <v>74.322378181818195</v>
      </c>
      <c r="E11" s="640">
        <v>67.712797727272715</v>
      </c>
      <c r="F11" s="640">
        <v>61.069027272727261</v>
      </c>
      <c r="G11" s="998">
        <v>64.182570454545456</v>
      </c>
    </row>
    <row r="12" spans="1:14" ht="21" customHeight="1">
      <c r="A12" s="15"/>
      <c r="B12" s="377" t="s">
        <v>200</v>
      </c>
      <c r="C12" s="640">
        <v>492.33233636363627</v>
      </c>
      <c r="D12" s="640">
        <v>466.64101363636365</v>
      </c>
      <c r="E12" s="640">
        <v>372.76957727272713</v>
      </c>
      <c r="F12" s="640">
        <v>397.25641818181811</v>
      </c>
      <c r="G12" s="998">
        <v>338.34643545454537</v>
      </c>
    </row>
    <row r="13" spans="1:14" ht="21" customHeight="1">
      <c r="A13" s="15"/>
      <c r="B13" s="377" t="s">
        <v>201</v>
      </c>
      <c r="C13" s="640">
        <v>110.57783181818182</v>
      </c>
      <c r="D13" s="640">
        <v>134.94943181818181</v>
      </c>
      <c r="E13" s="640">
        <v>145.95667272727269</v>
      </c>
      <c r="F13" s="640">
        <v>107.03613636363636</v>
      </c>
      <c r="G13" s="998">
        <v>95.855361363636376</v>
      </c>
    </row>
    <row r="14" spans="1:14" ht="21" customHeight="1">
      <c r="A14" s="15"/>
      <c r="B14" s="377" t="s">
        <v>202</v>
      </c>
      <c r="C14" s="640">
        <v>345.57946363636358</v>
      </c>
      <c r="D14" s="640">
        <v>333.37641818181817</v>
      </c>
      <c r="E14" s="640">
        <v>302.80043181818178</v>
      </c>
      <c r="F14" s="640">
        <v>388.70229090909089</v>
      </c>
      <c r="G14" s="998">
        <v>423.51988636363637</v>
      </c>
    </row>
    <row r="15" spans="1:14" ht="21" customHeight="1">
      <c r="A15" s="15"/>
      <c r="B15" s="377" t="s">
        <v>203</v>
      </c>
      <c r="C15" s="640">
        <v>280.2596933625</v>
      </c>
      <c r="D15" s="640">
        <v>263.22391827254546</v>
      </c>
      <c r="E15" s="640">
        <v>118.69667955136364</v>
      </c>
      <c r="F15" s="640">
        <v>159.51539706636359</v>
      </c>
      <c r="G15" s="998">
        <v>140.52930330340908</v>
      </c>
    </row>
    <row r="16" spans="1:14" ht="21" customHeight="1" thickBot="1">
      <c r="A16" s="15"/>
      <c r="B16" s="537" t="s">
        <v>29</v>
      </c>
      <c r="C16" s="415">
        <f>SUM(C6:C15)</f>
        <v>1632.9686379079544</v>
      </c>
      <c r="D16" s="415">
        <f>SUM(D6:D15)</f>
        <v>1552.9404850907272</v>
      </c>
      <c r="E16" s="872">
        <f>SUM(E6:E15)</f>
        <v>1269.1875136422723</v>
      </c>
      <c r="F16" s="872">
        <f>SUM(F6:F15)</f>
        <v>1382.5773379754544</v>
      </c>
      <c r="G16" s="425">
        <f>SUM(G6:G15)</f>
        <v>1442.6557605761363</v>
      </c>
    </row>
    <row r="17" spans="1:7" ht="15.75">
      <c r="A17" s="15"/>
      <c r="B17" s="28" t="s">
        <v>193</v>
      </c>
      <c r="C17" s="16"/>
      <c r="D17" s="16"/>
      <c r="E17" s="16"/>
      <c r="F17" s="16"/>
      <c r="G17" s="16"/>
    </row>
    <row r="18" spans="1:7" ht="15.75">
      <c r="A18" s="15"/>
      <c r="B18" s="57" t="s">
        <v>204</v>
      </c>
      <c r="C18" s="16"/>
      <c r="D18" s="16"/>
      <c r="E18" s="16"/>
      <c r="F18" s="16"/>
      <c r="G18" s="16"/>
    </row>
    <row r="19" spans="1:7" ht="15.75">
      <c r="A19" s="15"/>
      <c r="B19" s="57" t="s">
        <v>783</v>
      </c>
      <c r="C19" s="16"/>
      <c r="D19" s="16"/>
      <c r="E19" s="16"/>
      <c r="F19" s="16"/>
      <c r="G19" s="16"/>
    </row>
    <row r="20" spans="1:7" ht="15.75">
      <c r="A20" s="15"/>
      <c r="B20" s="57" t="s">
        <v>781</v>
      </c>
      <c r="C20" s="16"/>
      <c r="D20" s="16"/>
      <c r="E20" s="16"/>
      <c r="F20" s="16"/>
      <c r="G20" s="16"/>
    </row>
    <row r="21" spans="1:7" ht="15.75">
      <c r="A21" s="15"/>
      <c r="B21" s="16"/>
      <c r="C21" s="16"/>
      <c r="D21" s="16"/>
      <c r="E21" s="16"/>
      <c r="F21" s="16"/>
      <c r="G21" s="16"/>
    </row>
    <row r="22" spans="1:7">
      <c r="A22" s="15"/>
      <c r="B22" s="18"/>
      <c r="C22" s="18"/>
      <c r="D22" s="18"/>
      <c r="E22" s="18"/>
      <c r="F22" s="18"/>
      <c r="G22" s="18"/>
    </row>
    <row r="23" spans="1:7">
      <c r="A23" s="15"/>
      <c r="B23" s="15"/>
      <c r="C23" s="15"/>
      <c r="D23" s="15"/>
      <c r="E23" s="15"/>
      <c r="F23" s="15"/>
      <c r="G23" s="15"/>
    </row>
    <row r="24" spans="1:7">
      <c r="A24" s="15"/>
      <c r="B24" s="15"/>
      <c r="C24" s="15"/>
      <c r="D24" s="15"/>
      <c r="E24" s="15"/>
      <c r="F24" s="15"/>
      <c r="G24" s="15"/>
    </row>
    <row r="25" spans="1:7">
      <c r="A25" s="15"/>
      <c r="B25" s="15"/>
      <c r="C25" s="15"/>
      <c r="D25" s="15"/>
      <c r="E25" s="15"/>
      <c r="F25" s="15"/>
      <c r="G25" s="15"/>
    </row>
    <row r="26" spans="1:7">
      <c r="A26" s="15"/>
      <c r="B26" s="15"/>
      <c r="C26" s="15"/>
      <c r="D26" s="15"/>
      <c r="E26" s="15"/>
      <c r="F26" s="15"/>
      <c r="G26" s="15"/>
    </row>
    <row r="27" spans="1:7">
      <c r="A27" s="15"/>
      <c r="B27" s="15"/>
      <c r="C27" s="15"/>
      <c r="D27" s="15"/>
      <c r="E27" s="15"/>
      <c r="F27" s="15"/>
      <c r="G27" s="15"/>
    </row>
    <row r="28" spans="1:7">
      <c r="A28" s="15"/>
      <c r="B28" s="15"/>
      <c r="C28" s="15"/>
      <c r="D28" s="15"/>
      <c r="E28" s="15"/>
      <c r="F28" s="15"/>
      <c r="G28" s="15"/>
    </row>
    <row r="29" spans="1:7">
      <c r="A29" s="15"/>
      <c r="B29" s="15"/>
      <c r="C29" s="15"/>
      <c r="D29" s="15"/>
      <c r="E29" s="15"/>
      <c r="F29" s="15"/>
      <c r="G29" s="15"/>
    </row>
    <row r="30" spans="1:7">
      <c r="A30" s="15"/>
      <c r="B30" s="15"/>
      <c r="C30" s="15"/>
      <c r="D30" s="15"/>
      <c r="E30" s="15"/>
      <c r="F30" s="15"/>
      <c r="G30" s="15"/>
    </row>
    <row r="31" spans="1:7">
      <c r="A31" s="15"/>
      <c r="B31" s="15"/>
      <c r="C31" s="15"/>
      <c r="D31" s="15"/>
      <c r="E31" s="15"/>
      <c r="F31" s="15"/>
      <c r="G31" s="15"/>
    </row>
    <row r="32" spans="1:7">
      <c r="A32" s="15"/>
      <c r="B32" s="15"/>
      <c r="C32" s="15"/>
      <c r="D32" s="15"/>
      <c r="E32" s="15"/>
      <c r="F32" s="15"/>
      <c r="G32" s="15"/>
    </row>
    <row r="33" spans="1:7">
      <c r="A33" s="15"/>
      <c r="B33" s="15"/>
      <c r="C33" s="15"/>
      <c r="D33" s="15"/>
      <c r="E33" s="15"/>
      <c r="F33" s="15"/>
      <c r="G33" s="15"/>
    </row>
    <row r="34" spans="1:7">
      <c r="A34" s="15"/>
      <c r="B34" s="15"/>
      <c r="C34" s="15"/>
      <c r="D34" s="15"/>
      <c r="E34" s="15"/>
      <c r="F34" s="15"/>
      <c r="G34" s="15"/>
    </row>
    <row r="35" spans="1:7">
      <c r="A35" s="15"/>
      <c r="B35" s="15"/>
      <c r="C35" s="15"/>
      <c r="D35" s="15"/>
      <c r="E35" s="15"/>
      <c r="F35" s="15"/>
      <c r="G35" s="15"/>
    </row>
    <row r="36" spans="1:7">
      <c r="A36" s="15"/>
      <c r="B36" s="15"/>
      <c r="C36" s="15"/>
      <c r="D36" s="15"/>
      <c r="E36" s="15"/>
      <c r="F36" s="15"/>
      <c r="G36" s="15"/>
    </row>
    <row r="37" spans="1:7">
      <c r="A37" s="15"/>
      <c r="B37" s="15"/>
      <c r="C37" s="15"/>
      <c r="D37" s="15"/>
      <c r="E37" s="15"/>
      <c r="F37" s="15"/>
      <c r="G37" s="15"/>
    </row>
    <row r="38" spans="1:7">
      <c r="A38" s="15"/>
      <c r="B38" s="15"/>
      <c r="C38" s="15"/>
      <c r="D38" s="15"/>
      <c r="E38" s="15"/>
      <c r="F38" s="15"/>
      <c r="G38" s="15"/>
    </row>
    <row r="39" spans="1:7">
      <c r="A39" s="15"/>
      <c r="B39" s="15"/>
      <c r="C39" s="15"/>
      <c r="D39" s="15"/>
      <c r="E39" s="15"/>
      <c r="F39" s="15"/>
      <c r="G39" s="15"/>
    </row>
    <row r="40" spans="1:7">
      <c r="A40" s="15"/>
      <c r="B40" s="15"/>
      <c r="C40" s="15"/>
      <c r="D40" s="15"/>
      <c r="E40" s="15"/>
      <c r="F40" s="15"/>
      <c r="G40" s="15"/>
    </row>
    <row r="41" spans="1:7">
      <c r="A41" s="15"/>
      <c r="B41" s="15"/>
      <c r="C41" s="15"/>
      <c r="D41" s="15"/>
      <c r="E41" s="15"/>
      <c r="F41" s="15"/>
      <c r="G41" s="15"/>
    </row>
    <row r="42" spans="1:7">
      <c r="A42" s="15"/>
      <c r="B42" s="15"/>
      <c r="C42" s="15"/>
      <c r="D42" s="15"/>
      <c r="E42" s="15"/>
      <c r="F42" s="15"/>
      <c r="G42" s="15"/>
    </row>
  </sheetData>
  <mergeCells count="2">
    <mergeCell ref="B4:B5"/>
    <mergeCell ref="C4:G4"/>
  </mergeCells>
  <pageMargins left="0.7" right="0.7" top="0.75" bottom="0.75" header="0.3" footer="0.3"/>
  <pageSetup orientation="portrait" r:id="rId1"/>
  <ignoredErrors>
    <ignoredError sqref="D16:G16" formulaRange="1"/>
  </ignoredErrors>
</worksheet>
</file>

<file path=xl/worksheets/sheet12.xml><?xml version="1.0" encoding="utf-8"?>
<worksheet xmlns="http://schemas.openxmlformats.org/spreadsheetml/2006/main" xmlns:r="http://schemas.openxmlformats.org/officeDocument/2006/relationships">
  <sheetPr codeName="Sheet12"/>
  <dimension ref="A2:L84"/>
  <sheetViews>
    <sheetView showGridLines="0" topLeftCell="A13" workbookViewId="0"/>
  </sheetViews>
  <sheetFormatPr defaultColWidth="8.77734375" defaultRowHeight="15"/>
  <cols>
    <col min="1" max="1" width="4" style="831" customWidth="1"/>
    <col min="2" max="2" width="14.88671875" style="831" customWidth="1"/>
    <col min="3" max="3" width="6.88671875" style="831" customWidth="1"/>
    <col min="4" max="4" width="7.109375" style="831" customWidth="1"/>
    <col min="5" max="5" width="7.44140625" style="831" customWidth="1"/>
    <col min="6" max="6" width="8.109375" style="831" customWidth="1"/>
    <col min="7" max="7" width="6.77734375" style="831" customWidth="1"/>
    <col min="8" max="8" width="7.77734375" style="831" customWidth="1"/>
    <col min="9" max="9" width="6.77734375" style="866" customWidth="1"/>
    <col min="10" max="10" width="7.77734375" style="866" customWidth="1"/>
    <col min="11" max="11" width="6.77734375" style="1062" customWidth="1"/>
    <col min="12" max="12" width="7.77734375" style="1062" customWidth="1"/>
    <col min="13" max="16384" width="8.77734375" style="831"/>
  </cols>
  <sheetData>
    <row r="2" spans="1:12" ht="18.75">
      <c r="A2" s="18"/>
      <c r="B2" s="829" t="s">
        <v>949</v>
      </c>
      <c r="C2" s="18"/>
      <c r="D2" s="15"/>
      <c r="E2" s="15"/>
      <c r="G2" s="15"/>
      <c r="I2" s="15"/>
      <c r="K2" s="15"/>
    </row>
    <row r="3" spans="1:12" ht="12" customHeight="1" thickBot="1">
      <c r="A3" s="18"/>
      <c r="B3" s="16"/>
      <c r="C3" s="18"/>
      <c r="D3" s="15"/>
      <c r="E3" s="15"/>
      <c r="G3" s="15"/>
      <c r="I3" s="15"/>
      <c r="K3" s="15"/>
    </row>
    <row r="4" spans="1:12" ht="15.75" customHeight="1">
      <c r="A4" s="18"/>
      <c r="B4" s="1471" t="s">
        <v>487</v>
      </c>
      <c r="C4" s="1469" t="s">
        <v>878</v>
      </c>
      <c r="D4" s="1470"/>
      <c r="E4" s="1469" t="s">
        <v>915</v>
      </c>
      <c r="F4" s="1470"/>
      <c r="G4" s="1469" t="s">
        <v>916</v>
      </c>
      <c r="H4" s="1470"/>
      <c r="I4" s="1469" t="s">
        <v>895</v>
      </c>
      <c r="J4" s="1470"/>
      <c r="K4" s="1467" t="s">
        <v>950</v>
      </c>
      <c r="L4" s="1468"/>
    </row>
    <row r="5" spans="1:12" ht="15.75">
      <c r="A5" s="18"/>
      <c r="B5" s="1472"/>
      <c r="C5" s="278" t="s">
        <v>16</v>
      </c>
      <c r="D5" s="278" t="s">
        <v>17</v>
      </c>
      <c r="E5" s="278" t="s">
        <v>16</v>
      </c>
      <c r="F5" s="278" t="s">
        <v>17</v>
      </c>
      <c r="G5" s="278" t="s">
        <v>16</v>
      </c>
      <c r="H5" s="278" t="s">
        <v>17</v>
      </c>
      <c r="I5" s="278" t="s">
        <v>16</v>
      </c>
      <c r="J5" s="278" t="s">
        <v>17</v>
      </c>
      <c r="K5" s="319" t="s">
        <v>16</v>
      </c>
      <c r="L5" s="279" t="s">
        <v>17</v>
      </c>
    </row>
    <row r="6" spans="1:12" ht="15.75">
      <c r="A6" s="18"/>
      <c r="B6" s="280" t="s">
        <v>188</v>
      </c>
      <c r="C6" s="1000">
        <v>351.33773813636367</v>
      </c>
      <c r="D6" s="1000">
        <v>6109.7971669999997</v>
      </c>
      <c r="E6" s="1000">
        <v>408.58210659090901</v>
      </c>
      <c r="F6" s="1000">
        <v>7101.8775901999998</v>
      </c>
      <c r="G6" s="1000">
        <v>334.9323813181818</v>
      </c>
      <c r="H6" s="1000">
        <v>5690.1289999000001</v>
      </c>
      <c r="I6" s="1000">
        <v>321.88906581818179</v>
      </c>
      <c r="J6" s="1000">
        <v>5647.0164595999995</v>
      </c>
      <c r="K6" s="1138">
        <v>328.83358263636359</v>
      </c>
      <c r="L6" s="1001">
        <v>6344.6216749999994</v>
      </c>
    </row>
    <row r="7" spans="1:12" ht="15.75">
      <c r="A7" s="18"/>
      <c r="B7" s="281" t="s">
        <v>189</v>
      </c>
      <c r="C7" s="1002">
        <v>390.14154172727268</v>
      </c>
      <c r="D7" s="1002">
        <v>8146.2489724000006</v>
      </c>
      <c r="E7" s="1002">
        <v>388.09071699999993</v>
      </c>
      <c r="F7" s="1002">
        <v>7844.3451175</v>
      </c>
      <c r="G7" s="1002">
        <v>302.39070036363637</v>
      </c>
      <c r="H7" s="1002">
        <v>5457.3502247000006</v>
      </c>
      <c r="I7" s="1142">
        <v>276.26938568181816</v>
      </c>
      <c r="J7" s="1142">
        <v>5340.2400169000002</v>
      </c>
      <c r="K7" s="1139">
        <v>288.33601645454542</v>
      </c>
      <c r="L7" s="1003">
        <v>6287.3293864999996</v>
      </c>
    </row>
    <row r="8" spans="1:12" ht="15.75">
      <c r="A8" s="18"/>
      <c r="B8" s="281" t="s">
        <v>917</v>
      </c>
      <c r="C8" s="1002">
        <v>75.814393954545466</v>
      </c>
      <c r="D8" s="1002">
        <v>1440.5296899000002</v>
      </c>
      <c r="E8" s="1002">
        <v>126.63547827272727</v>
      </c>
      <c r="F8" s="1002">
        <v>2308.5830832000001</v>
      </c>
      <c r="G8" s="1002">
        <v>69.939137954545458</v>
      </c>
      <c r="H8" s="1002">
        <v>1229.0651916999998</v>
      </c>
      <c r="I8" s="1142">
        <v>76.955542181818174</v>
      </c>
      <c r="J8" s="1142">
        <v>1391.5735098999999</v>
      </c>
      <c r="K8" s="1139">
        <v>70.806950681818165</v>
      </c>
      <c r="L8" s="1003">
        <v>1396.7830194999999</v>
      </c>
    </row>
    <row r="9" spans="1:12" s="976" customFormat="1" ht="15.75">
      <c r="A9" s="18"/>
      <c r="B9" s="281" t="s">
        <v>913</v>
      </c>
      <c r="C9" s="1002">
        <v>27.143589409090911</v>
      </c>
      <c r="D9" s="1002">
        <v>622.47425299999998</v>
      </c>
      <c r="E9" s="1002">
        <v>40.045770045454546</v>
      </c>
      <c r="F9" s="1002">
        <v>945.29436829999997</v>
      </c>
      <c r="G9" s="1002">
        <v>48.854343409090909</v>
      </c>
      <c r="H9" s="1002">
        <v>1194.541258</v>
      </c>
      <c r="I9" s="1142">
        <v>26.696677954545454</v>
      </c>
      <c r="J9" s="1142">
        <v>613.89037110000004</v>
      </c>
      <c r="K9" s="1139">
        <v>30.124641681818179</v>
      </c>
      <c r="L9" s="1003">
        <v>789.3134652</v>
      </c>
    </row>
    <row r="10" spans="1:12" s="976" customFormat="1" ht="15.75">
      <c r="A10" s="18"/>
      <c r="B10" s="281" t="s">
        <v>914</v>
      </c>
      <c r="C10" s="1002">
        <v>120.66353963636362</v>
      </c>
      <c r="D10" s="1002">
        <v>1682.9288851000001</v>
      </c>
      <c r="E10" s="1002">
        <v>81.865454545454554</v>
      </c>
      <c r="F10" s="1002">
        <v>1136.461</v>
      </c>
      <c r="G10" s="1002">
        <v>78.044010227272722</v>
      </c>
      <c r="H10" s="1002">
        <v>1111.1445800000001</v>
      </c>
      <c r="I10" s="1142">
        <v>60.69400199999999</v>
      </c>
      <c r="J10" s="1142">
        <v>918.42342880000001</v>
      </c>
      <c r="K10" s="1139">
        <v>84.994937727272728</v>
      </c>
      <c r="L10" s="1003">
        <v>1625.7815630999999</v>
      </c>
    </row>
    <row r="11" spans="1:12" ht="15.75">
      <c r="A11" s="18"/>
      <c r="B11" s="282" t="s">
        <v>190</v>
      </c>
      <c r="C11" s="1004">
        <v>6.8636363636363634E-2</v>
      </c>
      <c r="D11" s="1005">
        <v>0.7572000000000001</v>
      </c>
      <c r="E11" s="1004">
        <v>2.1818181818181816E-2</v>
      </c>
      <c r="F11" s="1005">
        <v>0.23799999999999999</v>
      </c>
      <c r="G11" s="1002">
        <v>6.6742931818181814</v>
      </c>
      <c r="H11" s="1002">
        <v>54.673391000000002</v>
      </c>
      <c r="I11" s="1143">
        <v>1.7909090909090906E-2</v>
      </c>
      <c r="J11" s="1144">
        <v>0.16119999999999998</v>
      </c>
      <c r="K11" s="1140">
        <v>0.69954545454545447</v>
      </c>
      <c r="L11" s="1007">
        <v>7.6950000000000003</v>
      </c>
    </row>
    <row r="12" spans="1:12" ht="15.75">
      <c r="A12" s="18"/>
      <c r="B12" s="281" t="s">
        <v>191</v>
      </c>
      <c r="C12" s="1002">
        <v>2.9934419090909086</v>
      </c>
      <c r="D12" s="1002">
        <v>26.1075357</v>
      </c>
      <c r="E12" s="1002">
        <v>2.4565709999999998</v>
      </c>
      <c r="F12" s="1002">
        <v>28.3093164</v>
      </c>
      <c r="G12" s="1002">
        <v>3.3122028636363634</v>
      </c>
      <c r="H12" s="1002">
        <v>36.909537399999998</v>
      </c>
      <c r="I12" s="1142">
        <v>7.3716006363636355</v>
      </c>
      <c r="J12" s="1142">
        <v>112.4805535</v>
      </c>
      <c r="K12" s="1139">
        <v>7.0708201818181813</v>
      </c>
      <c r="L12" s="1003">
        <v>109.97130220000001</v>
      </c>
    </row>
    <row r="13" spans="1:12" ht="15.75">
      <c r="A13" s="18"/>
      <c r="B13" s="281" t="s">
        <v>192</v>
      </c>
      <c r="C13" s="641">
        <v>664.80575677159084</v>
      </c>
      <c r="D13" s="641">
        <v>9722.9917224740002</v>
      </c>
      <c r="E13" s="641">
        <v>505.24256945436355</v>
      </c>
      <c r="F13" s="641">
        <v>7822.4703114459999</v>
      </c>
      <c r="G13" s="641">
        <v>425.04044432409091</v>
      </c>
      <c r="H13" s="641">
        <v>5974.6301270270005</v>
      </c>
      <c r="I13" s="641">
        <v>612.68315461181805</v>
      </c>
      <c r="J13" s="641">
        <v>8102.7442720880008</v>
      </c>
      <c r="K13" s="1141">
        <v>631.78926575795447</v>
      </c>
      <c r="L13" s="819">
        <v>9535.2301050990009</v>
      </c>
    </row>
    <row r="14" spans="1:12" ht="16.5" thickBot="1">
      <c r="A14" s="18"/>
      <c r="B14" s="283" t="s">
        <v>0</v>
      </c>
      <c r="C14" s="284">
        <f t="shared" ref="C14:H14" si="0">SUM(C6:C13)</f>
        <v>1632.9686379079544</v>
      </c>
      <c r="D14" s="284">
        <f t="shared" si="0"/>
        <v>27751.835425574005</v>
      </c>
      <c r="E14" s="284">
        <f t="shared" si="0"/>
        <v>1552.940485090727</v>
      </c>
      <c r="F14" s="284">
        <f t="shared" si="0"/>
        <v>27187.578787045997</v>
      </c>
      <c r="G14" s="873">
        <f t="shared" si="0"/>
        <v>1269.1875136422727</v>
      </c>
      <c r="H14" s="873">
        <f t="shared" si="0"/>
        <v>20748.443309727001</v>
      </c>
      <c r="I14" s="873">
        <f t="shared" ref="I14:J14" si="1">SUM(I6:I13)</f>
        <v>1382.5773379754542</v>
      </c>
      <c r="J14" s="873">
        <f t="shared" si="1"/>
        <v>22126.529811888002</v>
      </c>
      <c r="K14" s="820">
        <f t="shared" ref="K14:L14" si="2">SUM(K6:K13)</f>
        <v>1442.6557605761363</v>
      </c>
      <c r="L14" s="821">
        <f t="shared" si="2"/>
        <v>26096.725516598999</v>
      </c>
    </row>
    <row r="15" spans="1:12">
      <c r="A15" s="18"/>
      <c r="B15" s="187" t="s">
        <v>193</v>
      </c>
      <c r="C15" s="999"/>
      <c r="D15" s="999"/>
      <c r="E15" s="15"/>
      <c r="G15" s="15"/>
      <c r="I15" s="15"/>
      <c r="K15" s="15"/>
    </row>
    <row r="16" spans="1:12">
      <c r="A16" s="18"/>
      <c r="B16" s="82" t="s">
        <v>1038</v>
      </c>
      <c r="C16" s="18"/>
      <c r="D16" s="15"/>
      <c r="E16" s="15"/>
      <c r="G16" s="15"/>
      <c r="I16" s="15"/>
      <c r="K16" s="15"/>
    </row>
    <row r="17" spans="1:12">
      <c r="A17" s="18"/>
      <c r="C17" s="18"/>
      <c r="D17" s="15"/>
      <c r="E17" s="15"/>
      <c r="G17" s="15"/>
      <c r="I17" s="15"/>
      <c r="K17" s="15"/>
    </row>
    <row r="18" spans="1:12">
      <c r="A18" s="18"/>
      <c r="C18" s="18"/>
      <c r="D18" s="15"/>
      <c r="E18" s="15"/>
      <c r="G18" s="15"/>
      <c r="I18" s="15"/>
      <c r="K18" s="15"/>
    </row>
    <row r="19" spans="1:12">
      <c r="A19" s="18"/>
      <c r="C19" s="18"/>
      <c r="D19" s="15"/>
      <c r="E19" s="15"/>
      <c r="G19" s="15"/>
      <c r="I19" s="15"/>
      <c r="K19" s="15"/>
    </row>
    <row r="20" spans="1:12">
      <c r="A20" s="18"/>
      <c r="C20" s="18"/>
      <c r="D20" s="15"/>
      <c r="E20" s="15"/>
      <c r="G20" s="15"/>
      <c r="I20" s="15"/>
      <c r="K20" s="15"/>
    </row>
    <row r="21" spans="1:12">
      <c r="A21" s="18"/>
      <c r="C21" s="18"/>
      <c r="D21" s="15"/>
      <c r="E21" s="15"/>
      <c r="G21" s="15"/>
      <c r="I21" s="15"/>
      <c r="K21" s="15"/>
    </row>
    <row r="22" spans="1:12">
      <c r="A22" s="18"/>
      <c r="C22" s="18"/>
      <c r="D22" s="15"/>
      <c r="E22" s="15"/>
      <c r="G22" s="15"/>
      <c r="I22" s="15"/>
      <c r="K22" s="15"/>
    </row>
    <row r="23" spans="1:12">
      <c r="A23" s="18"/>
      <c r="C23" s="18"/>
      <c r="D23" s="15"/>
      <c r="E23" s="15"/>
      <c r="F23" s="63"/>
      <c r="G23" s="15"/>
      <c r="H23" s="63"/>
      <c r="I23" s="15"/>
      <c r="J23" s="63"/>
      <c r="K23" s="15"/>
      <c r="L23" s="63"/>
    </row>
    <row r="24" spans="1:12" ht="15.75">
      <c r="A24" s="18"/>
      <c r="B24" s="82"/>
      <c r="D24" s="16"/>
      <c r="G24" s="1145" t="s">
        <v>951</v>
      </c>
      <c r="H24" s="18"/>
      <c r="I24" s="15"/>
      <c r="K24" s="15"/>
    </row>
    <row r="25" spans="1:12" ht="15.75">
      <c r="A25" s="18"/>
      <c r="B25" s="15"/>
      <c r="D25" s="629"/>
      <c r="G25" s="1146" t="s">
        <v>188</v>
      </c>
      <c r="H25" s="859">
        <f t="shared" ref="H25:H32" si="3">L6</f>
        <v>6344.6216749999994</v>
      </c>
      <c r="I25" s="15"/>
      <c r="K25" s="15"/>
    </row>
    <row r="26" spans="1:12" ht="15.75">
      <c r="A26" s="18"/>
      <c r="D26" s="629"/>
      <c r="G26" s="58" t="s">
        <v>194</v>
      </c>
      <c r="H26" s="859">
        <f t="shared" si="3"/>
        <v>6287.3293864999996</v>
      </c>
      <c r="I26" s="15"/>
      <c r="K26" s="15"/>
    </row>
    <row r="27" spans="1:12" ht="15.75">
      <c r="A27" s="18"/>
      <c r="D27" s="629"/>
      <c r="G27" s="58" t="s">
        <v>195</v>
      </c>
      <c r="H27" s="859">
        <f t="shared" si="3"/>
        <v>1396.7830194999999</v>
      </c>
      <c r="I27" s="15"/>
      <c r="K27" s="15"/>
    </row>
    <row r="28" spans="1:12" s="976" customFormat="1" ht="15.75">
      <c r="A28" s="18"/>
      <c r="D28" s="629"/>
      <c r="G28" s="1147" t="s">
        <v>913</v>
      </c>
      <c r="H28" s="859">
        <f t="shared" si="3"/>
        <v>789.3134652</v>
      </c>
      <c r="I28" s="15"/>
      <c r="K28" s="15"/>
      <c r="L28" s="1062"/>
    </row>
    <row r="29" spans="1:12" s="976" customFormat="1" ht="15.75">
      <c r="A29" s="18"/>
      <c r="D29" s="629"/>
      <c r="G29" s="1147" t="s">
        <v>914</v>
      </c>
      <c r="H29" s="859">
        <f t="shared" si="3"/>
        <v>1625.7815630999999</v>
      </c>
      <c r="I29" s="15"/>
      <c r="K29" s="15"/>
      <c r="L29" s="1062"/>
    </row>
    <row r="30" spans="1:12" s="1299" customFormat="1">
      <c r="A30" s="18"/>
      <c r="D30" s="629"/>
      <c r="G30" s="1302" t="s">
        <v>190</v>
      </c>
      <c r="H30" s="859">
        <f t="shared" si="3"/>
        <v>7.6950000000000003</v>
      </c>
      <c r="I30" s="15"/>
      <c r="K30" s="15"/>
    </row>
    <row r="31" spans="1:12" ht="15.75">
      <c r="A31" s="18"/>
      <c r="D31" s="629"/>
      <c r="G31" s="58" t="s">
        <v>196</v>
      </c>
      <c r="H31" s="859">
        <f t="shared" si="3"/>
        <v>109.97130220000001</v>
      </c>
      <c r="I31" s="15"/>
      <c r="K31" s="15"/>
    </row>
    <row r="32" spans="1:12" ht="15.75">
      <c r="A32" s="18"/>
      <c r="D32" s="629"/>
      <c r="G32" s="58" t="s">
        <v>192</v>
      </c>
      <c r="H32" s="859">
        <f t="shared" si="3"/>
        <v>9535.2301050990009</v>
      </c>
      <c r="I32" s="15"/>
      <c r="K32" s="15"/>
    </row>
    <row r="33" spans="1:11">
      <c r="A33" s="18"/>
      <c r="D33" s="629"/>
      <c r="G33" s="15"/>
      <c r="I33" s="15"/>
      <c r="K33" s="15"/>
    </row>
    <row r="34" spans="1:11">
      <c r="A34" s="18"/>
      <c r="G34" s="15"/>
      <c r="I34" s="15"/>
      <c r="K34" s="15"/>
    </row>
    <row r="35" spans="1:11">
      <c r="A35" s="18"/>
      <c r="C35" s="18"/>
      <c r="D35" s="15"/>
      <c r="E35" s="15"/>
      <c r="G35" s="15"/>
      <c r="I35" s="15"/>
      <c r="K35" s="15"/>
    </row>
    <row r="36" spans="1:11">
      <c r="A36" s="18"/>
      <c r="C36" s="18"/>
      <c r="D36" s="15"/>
      <c r="E36" s="15"/>
      <c r="G36" s="15"/>
      <c r="I36" s="15"/>
      <c r="K36" s="15"/>
    </row>
    <row r="37" spans="1:11">
      <c r="A37" s="18"/>
      <c r="C37" s="18"/>
      <c r="D37" s="15"/>
      <c r="E37" s="15"/>
      <c r="G37" s="15"/>
      <c r="I37" s="15"/>
      <c r="K37" s="15"/>
    </row>
    <row r="38" spans="1:11">
      <c r="A38" s="18"/>
      <c r="C38" s="18"/>
      <c r="D38" s="15"/>
      <c r="E38" s="15"/>
      <c r="G38" s="15"/>
      <c r="I38" s="15"/>
      <c r="K38" s="15"/>
    </row>
    <row r="39" spans="1:11">
      <c r="A39" s="18"/>
      <c r="B39" s="18"/>
      <c r="C39" s="18"/>
      <c r="D39" s="15"/>
      <c r="E39" s="15"/>
      <c r="G39" s="15"/>
      <c r="I39" s="15"/>
      <c r="K39" s="15"/>
    </row>
    <row r="40" spans="1:11">
      <c r="A40" s="18"/>
      <c r="B40" s="18"/>
      <c r="C40" s="18"/>
      <c r="D40" s="15"/>
      <c r="E40" s="15"/>
      <c r="G40" s="15"/>
      <c r="I40" s="15"/>
      <c r="K40" s="15"/>
    </row>
    <row r="41" spans="1:11">
      <c r="A41" s="18"/>
      <c r="B41" s="18"/>
      <c r="C41" s="18"/>
      <c r="D41" s="15"/>
      <c r="E41" s="15"/>
      <c r="G41" s="15"/>
      <c r="I41" s="15"/>
      <c r="K41" s="15"/>
    </row>
    <row r="42" spans="1:11">
      <c r="A42" s="18"/>
      <c r="B42" s="18"/>
      <c r="C42" s="18"/>
      <c r="D42" s="15"/>
      <c r="E42" s="15"/>
      <c r="G42" s="15"/>
      <c r="I42" s="15"/>
      <c r="K42" s="15"/>
    </row>
    <row r="43" spans="1:11">
      <c r="A43" s="15"/>
      <c r="B43" s="15"/>
      <c r="C43" s="15"/>
      <c r="D43" s="15"/>
      <c r="E43" s="15"/>
      <c r="G43" s="15"/>
      <c r="I43" s="15"/>
      <c r="K43" s="15"/>
    </row>
    <row r="44" spans="1:11">
      <c r="A44" s="15"/>
      <c r="B44" s="15"/>
      <c r="C44" s="15"/>
      <c r="D44" s="15"/>
      <c r="E44" s="15"/>
      <c r="G44" s="15"/>
      <c r="I44" s="15"/>
      <c r="K44" s="15"/>
    </row>
    <row r="45" spans="1:11">
      <c r="A45" s="15"/>
      <c r="B45" s="15"/>
      <c r="C45" s="15"/>
      <c r="D45" s="15"/>
      <c r="E45" s="15"/>
      <c r="G45" s="15"/>
      <c r="I45" s="15"/>
      <c r="K45" s="15"/>
    </row>
    <row r="46" spans="1:11">
      <c r="A46" s="15"/>
      <c r="B46" s="15"/>
      <c r="C46" s="15"/>
      <c r="D46" s="15"/>
      <c r="E46" s="15"/>
      <c r="G46" s="15"/>
      <c r="I46" s="15"/>
      <c r="K46" s="15"/>
    </row>
    <row r="47" spans="1:11">
      <c r="A47" s="15"/>
      <c r="B47" s="15"/>
      <c r="C47" s="15"/>
      <c r="D47" s="15"/>
      <c r="E47" s="15"/>
      <c r="G47" s="15"/>
      <c r="I47" s="15"/>
      <c r="K47" s="15"/>
    </row>
    <row r="48" spans="1:11">
      <c r="A48" s="15"/>
      <c r="B48" s="15"/>
      <c r="C48" s="15"/>
      <c r="D48" s="15"/>
      <c r="E48" s="15"/>
      <c r="G48" s="15"/>
      <c r="I48" s="15"/>
      <c r="K48" s="15"/>
    </row>
    <row r="49" spans="1:11">
      <c r="A49" s="15"/>
      <c r="B49" s="15"/>
      <c r="C49" s="15"/>
      <c r="D49" s="15"/>
      <c r="E49" s="15"/>
      <c r="G49" s="15"/>
      <c r="I49" s="15"/>
      <c r="K49" s="15"/>
    </row>
    <row r="50" spans="1:11">
      <c r="A50" s="15"/>
      <c r="B50" s="15"/>
      <c r="C50" s="15"/>
      <c r="D50" s="15"/>
      <c r="E50" s="15"/>
      <c r="G50" s="15"/>
      <c r="I50" s="15"/>
      <c r="K50" s="15"/>
    </row>
    <row r="51" spans="1:11">
      <c r="A51" s="15"/>
      <c r="B51" s="15"/>
      <c r="C51" s="15"/>
      <c r="D51" s="15"/>
      <c r="E51" s="15"/>
      <c r="G51" s="15"/>
      <c r="I51" s="15"/>
      <c r="K51" s="15"/>
    </row>
    <row r="52" spans="1:11">
      <c r="A52" s="15"/>
      <c r="B52" s="15"/>
      <c r="C52" s="15"/>
      <c r="D52" s="15"/>
      <c r="E52" s="15"/>
      <c r="G52" s="15"/>
      <c r="I52" s="15"/>
      <c r="K52" s="15"/>
    </row>
    <row r="53" spans="1:11">
      <c r="A53" s="15"/>
      <c r="B53" s="15"/>
      <c r="C53" s="15"/>
      <c r="D53" s="15"/>
      <c r="E53" s="15"/>
      <c r="G53" s="15"/>
      <c r="I53" s="15"/>
      <c r="K53" s="15"/>
    </row>
    <row r="54" spans="1:11">
      <c r="A54" s="15"/>
      <c r="B54" s="15"/>
      <c r="C54" s="15"/>
      <c r="D54" s="15"/>
      <c r="E54" s="15"/>
      <c r="G54" s="15"/>
      <c r="I54" s="15"/>
      <c r="K54" s="15"/>
    </row>
    <row r="55" spans="1:11">
      <c r="A55" s="15"/>
      <c r="B55" s="15"/>
      <c r="C55" s="15"/>
      <c r="D55" s="15"/>
      <c r="E55" s="15"/>
      <c r="G55" s="15"/>
      <c r="I55" s="15"/>
      <c r="K55" s="15"/>
    </row>
    <row r="56" spans="1:11">
      <c r="A56" s="15"/>
      <c r="B56" s="15"/>
      <c r="C56" s="15"/>
      <c r="D56" s="15"/>
      <c r="E56" s="15"/>
      <c r="G56" s="15"/>
      <c r="I56" s="15"/>
      <c r="K56" s="15"/>
    </row>
    <row r="57" spans="1:11">
      <c r="A57" s="15"/>
      <c r="B57" s="15"/>
      <c r="C57" s="15"/>
      <c r="D57" s="15"/>
      <c r="E57" s="15"/>
      <c r="G57" s="15"/>
      <c r="I57" s="15"/>
      <c r="K57" s="15"/>
    </row>
    <row r="58" spans="1:11">
      <c r="A58" s="15"/>
      <c r="B58" s="15"/>
      <c r="C58" s="15"/>
      <c r="D58" s="15"/>
      <c r="E58" s="15"/>
      <c r="G58" s="15"/>
      <c r="I58" s="15"/>
      <c r="K58" s="15"/>
    </row>
    <row r="59" spans="1:11">
      <c r="A59" s="15"/>
      <c r="B59" s="15"/>
      <c r="C59" s="15"/>
      <c r="D59" s="15"/>
      <c r="E59" s="15"/>
      <c r="G59" s="15"/>
      <c r="I59" s="15"/>
      <c r="K59" s="15"/>
    </row>
    <row r="60" spans="1:11">
      <c r="A60" s="15"/>
      <c r="B60" s="15"/>
      <c r="C60" s="15"/>
      <c r="D60" s="15"/>
      <c r="E60" s="15"/>
      <c r="G60" s="15"/>
      <c r="I60" s="15"/>
      <c r="K60" s="15"/>
    </row>
    <row r="61" spans="1:11">
      <c r="A61" s="15"/>
      <c r="B61" s="15"/>
      <c r="C61" s="15"/>
      <c r="D61" s="15"/>
      <c r="E61" s="15"/>
      <c r="G61" s="15"/>
      <c r="I61" s="15"/>
      <c r="K61" s="15"/>
    </row>
    <row r="62" spans="1:11">
      <c r="A62" s="15"/>
      <c r="B62" s="15"/>
      <c r="C62" s="15"/>
      <c r="D62" s="15"/>
      <c r="E62" s="15"/>
      <c r="G62" s="15"/>
      <c r="I62" s="15"/>
      <c r="K62" s="15"/>
    </row>
    <row r="63" spans="1:11">
      <c r="A63" s="15"/>
      <c r="B63" s="15"/>
      <c r="C63" s="15"/>
      <c r="D63" s="15"/>
      <c r="E63" s="15"/>
      <c r="G63" s="15"/>
      <c r="I63" s="15"/>
      <c r="K63" s="15"/>
    </row>
    <row r="64" spans="1:11">
      <c r="A64" s="15"/>
      <c r="B64" s="15"/>
      <c r="C64" s="15"/>
      <c r="D64" s="15"/>
      <c r="E64" s="15"/>
      <c r="G64" s="15"/>
      <c r="I64" s="15"/>
      <c r="K64" s="15"/>
    </row>
    <row r="65" spans="1:11">
      <c r="A65" s="15"/>
      <c r="B65" s="15"/>
      <c r="C65" s="15"/>
      <c r="D65" s="15"/>
      <c r="E65" s="15"/>
      <c r="G65" s="15"/>
      <c r="I65" s="15"/>
      <c r="K65" s="15"/>
    </row>
    <row r="66" spans="1:11">
      <c r="A66" s="15"/>
      <c r="B66" s="15"/>
      <c r="C66" s="15"/>
      <c r="D66" s="15"/>
      <c r="E66" s="15"/>
      <c r="G66" s="15"/>
      <c r="I66" s="15"/>
      <c r="K66" s="15"/>
    </row>
    <row r="67" spans="1:11">
      <c r="A67" s="15"/>
      <c r="B67" s="15"/>
      <c r="C67" s="15"/>
      <c r="D67" s="15"/>
      <c r="E67" s="15"/>
      <c r="G67" s="15"/>
      <c r="I67" s="15"/>
      <c r="K67" s="15"/>
    </row>
    <row r="68" spans="1:11">
      <c r="A68" s="15"/>
      <c r="B68" s="15"/>
      <c r="C68" s="15"/>
      <c r="D68" s="15"/>
      <c r="E68" s="15"/>
      <c r="G68" s="15"/>
      <c r="I68" s="15"/>
      <c r="K68" s="15"/>
    </row>
    <row r="69" spans="1:11">
      <c r="A69" s="15"/>
      <c r="B69" s="15"/>
      <c r="C69" s="15"/>
      <c r="D69" s="15"/>
      <c r="E69" s="15"/>
      <c r="G69" s="15"/>
      <c r="I69" s="15"/>
      <c r="K69" s="15"/>
    </row>
    <row r="70" spans="1:11">
      <c r="A70" s="15"/>
      <c r="B70" s="15"/>
      <c r="C70" s="15"/>
      <c r="D70" s="15"/>
      <c r="E70" s="15"/>
      <c r="G70" s="15"/>
      <c r="I70" s="15"/>
      <c r="K70" s="15"/>
    </row>
    <row r="71" spans="1:11">
      <c r="A71" s="15"/>
      <c r="B71" s="15"/>
      <c r="C71" s="15"/>
      <c r="D71" s="15"/>
      <c r="E71" s="15"/>
      <c r="G71" s="15"/>
      <c r="I71" s="15"/>
      <c r="K71" s="15"/>
    </row>
    <row r="72" spans="1:11">
      <c r="A72" s="15"/>
      <c r="B72" s="15"/>
      <c r="C72" s="15"/>
      <c r="D72" s="15"/>
      <c r="E72" s="15"/>
      <c r="G72" s="15"/>
      <c r="I72" s="15"/>
      <c r="K72" s="15"/>
    </row>
    <row r="73" spans="1:11">
      <c r="A73" s="15"/>
      <c r="B73" s="15"/>
      <c r="C73" s="15"/>
      <c r="D73" s="15"/>
      <c r="E73" s="15"/>
      <c r="G73" s="15"/>
      <c r="I73" s="15"/>
      <c r="K73" s="15"/>
    </row>
    <row r="74" spans="1:11">
      <c r="A74" s="15"/>
      <c r="B74" s="15"/>
      <c r="C74" s="15"/>
      <c r="D74" s="15"/>
      <c r="E74" s="15"/>
      <c r="G74" s="15"/>
      <c r="I74" s="15"/>
      <c r="K74" s="15"/>
    </row>
    <row r="75" spans="1:11">
      <c r="A75" s="15"/>
      <c r="B75" s="15"/>
      <c r="C75" s="15"/>
      <c r="D75" s="15"/>
      <c r="E75" s="15"/>
      <c r="G75" s="15"/>
      <c r="I75" s="15"/>
      <c r="K75" s="15"/>
    </row>
    <row r="76" spans="1:11">
      <c r="A76" s="15"/>
      <c r="B76" s="15"/>
      <c r="C76" s="15"/>
      <c r="D76" s="15"/>
      <c r="E76" s="15"/>
      <c r="G76" s="15"/>
      <c r="I76" s="15"/>
      <c r="K76" s="15"/>
    </row>
    <row r="77" spans="1:11">
      <c r="A77" s="15"/>
      <c r="B77" s="15"/>
      <c r="C77" s="15"/>
      <c r="D77" s="15"/>
      <c r="E77" s="15"/>
      <c r="G77" s="15"/>
      <c r="I77" s="15"/>
      <c r="K77" s="15"/>
    </row>
    <row r="78" spans="1:11">
      <c r="A78" s="15"/>
      <c r="B78" s="15"/>
      <c r="C78" s="15"/>
      <c r="D78" s="15"/>
      <c r="E78" s="15"/>
      <c r="G78" s="15"/>
      <c r="I78" s="15"/>
      <c r="K78" s="15"/>
    </row>
    <row r="79" spans="1:11">
      <c r="A79" s="15"/>
      <c r="B79" s="15"/>
      <c r="C79" s="15"/>
      <c r="D79" s="15"/>
      <c r="E79" s="15"/>
      <c r="G79" s="15"/>
      <c r="I79" s="15"/>
      <c r="K79" s="15"/>
    </row>
    <row r="80" spans="1:11">
      <c r="A80" s="15"/>
      <c r="B80" s="15"/>
      <c r="C80" s="15"/>
      <c r="D80" s="15"/>
      <c r="E80" s="15"/>
      <c r="G80" s="15"/>
      <c r="I80" s="15"/>
      <c r="K80" s="15"/>
    </row>
    <row r="81" spans="1:11">
      <c r="A81" s="15"/>
      <c r="B81" s="15"/>
      <c r="C81" s="15"/>
      <c r="D81" s="15"/>
      <c r="E81" s="15"/>
      <c r="G81" s="15"/>
      <c r="I81" s="15"/>
      <c r="K81" s="15"/>
    </row>
    <row r="82" spans="1:11">
      <c r="A82" s="15"/>
      <c r="B82" s="15"/>
      <c r="C82" s="15"/>
      <c r="D82" s="15"/>
      <c r="E82" s="15"/>
      <c r="G82" s="15"/>
      <c r="I82" s="15"/>
      <c r="K82" s="15"/>
    </row>
    <row r="83" spans="1:11">
      <c r="A83" s="15"/>
      <c r="B83" s="15"/>
      <c r="C83" s="15"/>
      <c r="D83" s="15"/>
      <c r="E83" s="15"/>
      <c r="G83" s="15"/>
      <c r="I83" s="15"/>
      <c r="K83" s="15"/>
    </row>
    <row r="84" spans="1:11">
      <c r="A84" s="15"/>
      <c r="B84" s="15"/>
      <c r="C84" s="15"/>
      <c r="D84" s="15"/>
      <c r="E84" s="15"/>
      <c r="G84" s="15"/>
      <c r="I84" s="15"/>
      <c r="K84" s="15"/>
    </row>
  </sheetData>
  <mergeCells count="6">
    <mergeCell ref="K4:L4"/>
    <mergeCell ref="I4:J4"/>
    <mergeCell ref="G4:H4"/>
    <mergeCell ref="E4:F4"/>
    <mergeCell ref="B4:B5"/>
    <mergeCell ref="C4:D4"/>
  </mergeCells>
  <pageMargins left="0.7" right="0.2" top="0.75" bottom="0.75" header="0.3" footer="0.3"/>
  <pageSetup orientation="portrait" r:id="rId1"/>
  <ignoredErrors>
    <ignoredError sqref="D4 F4 H4:I4 K4" numberStoredAsText="1"/>
  </ignoredErrors>
  <drawing r:id="rId2"/>
</worksheet>
</file>

<file path=xl/worksheets/sheet13.xml><?xml version="1.0" encoding="utf-8"?>
<worksheet xmlns="http://schemas.openxmlformats.org/spreadsheetml/2006/main" xmlns:r="http://schemas.openxmlformats.org/officeDocument/2006/relationships">
  <sheetPr codeName="Sheet13"/>
  <dimension ref="A1:N91"/>
  <sheetViews>
    <sheetView showGridLines="0" workbookViewId="0"/>
  </sheetViews>
  <sheetFormatPr defaultColWidth="8.88671875" defaultRowHeight="15"/>
  <cols>
    <col min="1" max="1" width="3.6640625" style="501" customWidth="1"/>
    <col min="2" max="2" width="19" style="501" customWidth="1"/>
    <col min="3" max="4" width="8.88671875" style="501"/>
    <col min="5" max="5" width="8" style="501" customWidth="1"/>
    <col min="6" max="6" width="10.77734375" style="501" customWidth="1"/>
    <col min="7" max="7" width="7.88671875" style="501" customWidth="1"/>
    <col min="8" max="8" width="9.88671875" style="501" customWidth="1"/>
    <col min="9" max="9" width="7.109375" style="501" customWidth="1"/>
    <col min="10" max="10" width="8.44140625" style="501" bestFit="1" customWidth="1"/>
    <col min="11" max="16384" width="8.88671875" style="501"/>
  </cols>
  <sheetData>
    <row r="1" spans="1:14">
      <c r="A1" s="18"/>
      <c r="B1" s="18"/>
      <c r="C1" s="18"/>
      <c r="D1" s="18"/>
      <c r="E1" s="18"/>
      <c r="F1" s="18"/>
      <c r="G1" s="18"/>
      <c r="H1" s="18"/>
      <c r="I1" s="18"/>
      <c r="J1" s="18"/>
      <c r="K1" s="18"/>
      <c r="L1" s="15"/>
      <c r="M1" s="15"/>
      <c r="N1" s="15"/>
    </row>
    <row r="2" spans="1:14" ht="18.75">
      <c r="A2" s="18"/>
      <c r="B2" s="1448" t="s">
        <v>952</v>
      </c>
      <c r="C2" s="1449"/>
      <c r="D2" s="1449"/>
      <c r="E2" s="1449"/>
      <c r="F2" s="1449"/>
      <c r="G2" s="1449"/>
      <c r="H2" s="1449"/>
      <c r="I2" s="1449"/>
      <c r="J2" s="1449"/>
      <c r="K2" s="18"/>
      <c r="L2" s="15"/>
      <c r="M2" s="15"/>
      <c r="N2" s="15"/>
    </row>
    <row r="3" spans="1:14" ht="10.5" customHeight="1">
      <c r="A3" s="18"/>
      <c r="B3" s="18"/>
      <c r="C3" s="18"/>
      <c r="D3" s="18"/>
      <c r="E3" s="18"/>
      <c r="F3" s="18"/>
      <c r="G3" s="18"/>
      <c r="H3" s="18"/>
      <c r="I3" s="18"/>
      <c r="J3" s="18"/>
      <c r="K3" s="18"/>
      <c r="L3" s="15"/>
      <c r="M3" s="15"/>
      <c r="N3" s="15"/>
    </row>
    <row r="4" spans="1:14" ht="21" customHeight="1">
      <c r="A4" s="503"/>
      <c r="B4" s="1473" t="s">
        <v>8</v>
      </c>
      <c r="C4" s="504" t="s">
        <v>29</v>
      </c>
      <c r="D4" s="505"/>
      <c r="E4" s="506" t="s">
        <v>205</v>
      </c>
      <c r="F4" s="507"/>
      <c r="G4" s="506" t="s">
        <v>206</v>
      </c>
      <c r="H4" s="507"/>
      <c r="I4" s="506" t="s">
        <v>207</v>
      </c>
      <c r="J4" s="507"/>
      <c r="K4" s="18"/>
      <c r="L4" s="15"/>
      <c r="M4" s="15"/>
      <c r="N4" s="15"/>
    </row>
    <row r="5" spans="1:14" ht="21" customHeight="1">
      <c r="A5" s="503"/>
      <c r="B5" s="1474"/>
      <c r="C5" s="411" t="s">
        <v>16</v>
      </c>
      <c r="D5" s="411" t="s">
        <v>86</v>
      </c>
      <c r="E5" s="83" t="s">
        <v>16</v>
      </c>
      <c r="F5" s="83" t="s">
        <v>86</v>
      </c>
      <c r="G5" s="83" t="s">
        <v>16</v>
      </c>
      <c r="H5" s="83" t="s">
        <v>86</v>
      </c>
      <c r="I5" s="83" t="s">
        <v>16</v>
      </c>
      <c r="J5" s="83" t="s">
        <v>86</v>
      </c>
      <c r="K5" s="18"/>
      <c r="L5" s="15"/>
      <c r="M5" s="15"/>
      <c r="N5" s="15"/>
    </row>
    <row r="6" spans="1:14" s="634" customFormat="1" ht="21" customHeight="1">
      <c r="A6" s="32"/>
      <c r="B6" s="513" t="s">
        <v>813</v>
      </c>
      <c r="C6" s="644">
        <f t="shared" ref="C6:D6" si="0">E6+G6+I6</f>
        <v>2028.9578799999999</v>
      </c>
      <c r="D6" s="644">
        <f t="shared" si="0"/>
        <v>23175.497200000002</v>
      </c>
      <c r="E6" s="328">
        <v>561.35866999999996</v>
      </c>
      <c r="F6" s="328">
        <v>3747.4597800000001</v>
      </c>
      <c r="G6" s="328">
        <v>999.45906000000002</v>
      </c>
      <c r="H6" s="328">
        <v>12920.52678</v>
      </c>
      <c r="I6" s="328">
        <v>468.14015000000001</v>
      </c>
      <c r="J6" s="328">
        <v>6507.5106400000004</v>
      </c>
      <c r="K6" s="18"/>
      <c r="L6" s="15"/>
      <c r="M6" s="15"/>
      <c r="N6" s="15"/>
    </row>
    <row r="7" spans="1:14" s="742" customFormat="1" ht="21" customHeight="1">
      <c r="A7" s="32"/>
      <c r="B7" s="513" t="s">
        <v>834</v>
      </c>
      <c r="C7" s="644">
        <v>1962.05277</v>
      </c>
      <c r="D7" s="644">
        <v>21384.45996</v>
      </c>
      <c r="E7" s="328">
        <v>669.84520999999995</v>
      </c>
      <c r="F7" s="328">
        <v>4578.1148399999993</v>
      </c>
      <c r="G7" s="328">
        <v>897.36058000000003</v>
      </c>
      <c r="H7" s="328">
        <v>10661.825089999998</v>
      </c>
      <c r="I7" s="328">
        <v>394.84697999999992</v>
      </c>
      <c r="J7" s="328">
        <v>6144.5200299999997</v>
      </c>
      <c r="K7" s="18"/>
      <c r="L7" s="15"/>
      <c r="M7" s="15"/>
      <c r="N7" s="15"/>
    </row>
    <row r="8" spans="1:14" s="866" customFormat="1" ht="21" customHeight="1">
      <c r="A8" s="32"/>
      <c r="B8" s="513" t="s">
        <v>864</v>
      </c>
      <c r="C8" s="874">
        <v>1680.7126399999997</v>
      </c>
      <c r="D8" s="874">
        <v>18939.097829999999</v>
      </c>
      <c r="E8" s="839">
        <v>412.94607000000002</v>
      </c>
      <c r="F8" s="839">
        <v>2123.28181</v>
      </c>
      <c r="G8" s="839">
        <v>61.980549999999994</v>
      </c>
      <c r="H8" s="839">
        <v>1821.69363</v>
      </c>
      <c r="I8" s="839">
        <v>1267.9368300000001</v>
      </c>
      <c r="J8" s="839">
        <v>15603.86001</v>
      </c>
      <c r="K8" s="18"/>
      <c r="L8" s="15"/>
      <c r="M8" s="15"/>
      <c r="N8" s="15"/>
    </row>
    <row r="9" spans="1:14" s="1062" customFormat="1" ht="21" customHeight="1">
      <c r="A9" s="32"/>
      <c r="B9" s="513" t="s">
        <v>895</v>
      </c>
      <c r="C9" s="874">
        <v>1112.42616</v>
      </c>
      <c r="D9" s="874">
        <v>12548.500760000001</v>
      </c>
      <c r="E9" s="839">
        <v>501.93844999999999</v>
      </c>
      <c r="F9" s="839">
        <v>2447.0804600000001</v>
      </c>
      <c r="G9" s="839">
        <v>73.511200000000002</v>
      </c>
      <c r="H9" s="839">
        <v>3332.2413000000001</v>
      </c>
      <c r="I9" s="839">
        <v>560.14684999999997</v>
      </c>
      <c r="J9" s="839">
        <v>7335.8315500000008</v>
      </c>
      <c r="K9" s="18"/>
      <c r="L9" s="15"/>
      <c r="M9" s="15"/>
      <c r="N9" s="15"/>
    </row>
    <row r="10" spans="1:14" ht="21" customHeight="1">
      <c r="A10" s="591"/>
      <c r="B10" s="508" t="s">
        <v>953</v>
      </c>
      <c r="C10" s="644">
        <f>E10+G10+I10</f>
        <v>529.66772000000003</v>
      </c>
      <c r="D10" s="644">
        <f>F10+H10+J10</f>
        <v>7190.4347499999994</v>
      </c>
      <c r="E10" s="328">
        <v>394.55761000000001</v>
      </c>
      <c r="F10" s="328">
        <v>4424.0916799999995</v>
      </c>
      <c r="G10" s="328">
        <v>29.223489999999998</v>
      </c>
      <c r="H10" s="328">
        <v>1429.5579</v>
      </c>
      <c r="I10" s="328">
        <v>105.88662000000001</v>
      </c>
      <c r="J10" s="328">
        <v>1336.7851699999999</v>
      </c>
      <c r="K10" s="509"/>
      <c r="L10" s="46"/>
      <c r="M10" s="15"/>
      <c r="N10" s="15"/>
    </row>
    <row r="11" spans="1:14" ht="21" customHeight="1">
      <c r="A11" s="32"/>
      <c r="B11" s="27" t="s">
        <v>836</v>
      </c>
      <c r="C11" s="644">
        <f>E11+G11+I10</f>
        <v>672.7982199999999</v>
      </c>
      <c r="D11" s="644">
        <f>F11+H11+J10</f>
        <v>8843.8632099999995</v>
      </c>
      <c r="E11" s="328">
        <v>546.75258999999994</v>
      </c>
      <c r="F11" s="328">
        <v>6376.5180600000003</v>
      </c>
      <c r="G11" s="328">
        <v>20.159010000000006</v>
      </c>
      <c r="H11" s="328">
        <v>1130.55998</v>
      </c>
      <c r="I11" s="328">
        <v>147.75334000000001</v>
      </c>
      <c r="J11" s="328">
        <v>2395.9099000000001</v>
      </c>
      <c r="K11" s="509"/>
      <c r="L11" s="46"/>
      <c r="M11" s="15"/>
      <c r="N11" s="15"/>
    </row>
    <row r="12" spans="1:14" ht="21" customHeight="1">
      <c r="A12" s="32"/>
      <c r="B12" s="27" t="s">
        <v>837</v>
      </c>
      <c r="C12" s="644">
        <f>E12+G12+I11</f>
        <v>734.06008099999997</v>
      </c>
      <c r="D12" s="644">
        <f>F12+H12+J11</f>
        <v>12509.73281</v>
      </c>
      <c r="E12" s="328">
        <v>513.14420499999994</v>
      </c>
      <c r="F12" s="328">
        <v>8400.2703299999994</v>
      </c>
      <c r="G12" s="328">
        <v>73.162536000000003</v>
      </c>
      <c r="H12" s="328">
        <v>1713.55258</v>
      </c>
      <c r="I12" s="328">
        <v>142.99229400000002</v>
      </c>
      <c r="J12" s="328">
        <v>1999.7144099999998</v>
      </c>
      <c r="K12" s="509"/>
      <c r="L12" s="46"/>
      <c r="M12" s="15"/>
      <c r="N12" s="15"/>
    </row>
    <row r="13" spans="1:14" ht="21" customHeight="1">
      <c r="A13" s="32"/>
      <c r="B13" s="148" t="s">
        <v>838</v>
      </c>
      <c r="C13" s="644">
        <f>E13+G13+I13</f>
        <v>663.9190779999999</v>
      </c>
      <c r="D13" s="644">
        <f t="shared" ref="D13" si="1">F13+H13+J13</f>
        <v>9490.170689999999</v>
      </c>
      <c r="E13" s="328">
        <v>445.06615199999999</v>
      </c>
      <c r="F13" s="328">
        <v>5803.4311899999993</v>
      </c>
      <c r="G13" s="328">
        <v>69.495866000000007</v>
      </c>
      <c r="H13" s="328">
        <v>1749.5353</v>
      </c>
      <c r="I13" s="328">
        <v>149.35705999999999</v>
      </c>
      <c r="J13" s="328">
        <v>1937.2042000000001</v>
      </c>
      <c r="K13" s="509"/>
      <c r="L13" s="46"/>
      <c r="M13" s="15"/>
      <c r="N13" s="15"/>
    </row>
    <row r="14" spans="1:14" ht="21" customHeight="1">
      <c r="A14" s="503"/>
      <c r="B14" s="510" t="s">
        <v>954</v>
      </c>
      <c r="C14" s="511">
        <f>SUM(C10:C13)</f>
        <v>2600.445099</v>
      </c>
      <c r="D14" s="511">
        <f t="shared" ref="D14" si="2">SUM(D10:D13)</f>
        <v>38034.201459999997</v>
      </c>
      <c r="E14" s="511">
        <f>SUM(E10:E13)</f>
        <v>1899.5205569999998</v>
      </c>
      <c r="F14" s="511">
        <f t="shared" ref="F14:J14" si="3">SUM(F10:F13)</f>
        <v>25004.311259999999</v>
      </c>
      <c r="G14" s="511">
        <f t="shared" si="3"/>
        <v>192.04090200000002</v>
      </c>
      <c r="H14" s="511">
        <f t="shared" si="3"/>
        <v>6023.2057599999989</v>
      </c>
      <c r="I14" s="511">
        <f t="shared" si="3"/>
        <v>545.98931400000004</v>
      </c>
      <c r="J14" s="511">
        <f t="shared" si="3"/>
        <v>7669.6136799999995</v>
      </c>
      <c r="K14" s="512"/>
      <c r="L14" s="512"/>
      <c r="M14" s="15"/>
      <c r="N14" s="15"/>
    </row>
    <row r="15" spans="1:14">
      <c r="A15" s="18"/>
      <c r="B15" s="330" t="s">
        <v>803</v>
      </c>
      <c r="C15" s="84"/>
      <c r="D15" s="84"/>
      <c r="E15" s="84"/>
      <c r="F15" s="84"/>
      <c r="G15" s="84"/>
      <c r="H15" s="84" t="s">
        <v>14</v>
      </c>
      <c r="I15" s="84"/>
      <c r="J15" s="84"/>
      <c r="K15" s="509"/>
      <c r="L15" s="46"/>
      <c r="M15" s="15"/>
      <c r="N15" s="15"/>
    </row>
    <row r="16" spans="1:14" ht="14.25" customHeight="1">
      <c r="A16" s="18"/>
      <c r="B16" s="517"/>
      <c r="C16" s="84"/>
      <c r="D16" s="84"/>
      <c r="E16" s="84"/>
      <c r="F16" s="84"/>
      <c r="G16" s="84"/>
      <c r="H16" s="84"/>
      <c r="I16" s="84"/>
      <c r="J16" s="84"/>
      <c r="K16" s="18"/>
      <c r="L16" s="15"/>
      <c r="M16" s="15"/>
      <c r="N16" s="15"/>
    </row>
    <row r="17" spans="1:14" ht="15.75">
      <c r="A17" s="18"/>
      <c r="B17" s="599"/>
      <c r="C17" s="18"/>
      <c r="D17" s="18"/>
      <c r="E17" s="84"/>
      <c r="F17" s="84"/>
      <c r="G17" s="18"/>
      <c r="H17" s="18"/>
      <c r="I17" s="18"/>
      <c r="J17" s="18"/>
      <c r="K17" s="18"/>
      <c r="L17" s="86"/>
      <c r="M17" s="15"/>
      <c r="N17" s="15"/>
    </row>
    <row r="18" spans="1:14" ht="15.75">
      <c r="A18" s="18"/>
      <c r="B18" s="598"/>
      <c r="C18" s="18"/>
      <c r="D18" s="18"/>
      <c r="E18" s="18"/>
      <c r="F18" s="18"/>
      <c r="G18" s="18"/>
      <c r="H18" s="18"/>
      <c r="I18" s="18"/>
      <c r="J18" s="18"/>
      <c r="K18" s="18"/>
      <c r="L18" s="15"/>
      <c r="M18" s="15"/>
      <c r="N18" s="15"/>
    </row>
    <row r="19" spans="1:14">
      <c r="A19" s="18"/>
      <c r="B19" s="18"/>
      <c r="C19" s="18"/>
      <c r="D19" s="18"/>
      <c r="E19" s="18"/>
      <c r="F19" s="18"/>
      <c r="G19" s="18"/>
      <c r="H19" s="18"/>
      <c r="I19" s="18"/>
      <c r="J19" s="18"/>
      <c r="K19" s="18"/>
      <c r="L19" s="87"/>
      <c r="M19" s="15"/>
      <c r="N19" s="15"/>
    </row>
    <row r="20" spans="1:14" ht="18.75">
      <c r="A20" s="18"/>
      <c r="B20" s="1475"/>
      <c r="C20" s="1476"/>
      <c r="D20" s="1476"/>
      <c r="E20" s="1476"/>
      <c r="F20" s="1476"/>
      <c r="G20" s="1476"/>
      <c r="H20" s="1476"/>
      <c r="I20" s="1476"/>
      <c r="J20" s="1476"/>
      <c r="K20" s="18"/>
      <c r="L20" s="15"/>
      <c r="M20" s="15"/>
      <c r="N20" s="15"/>
    </row>
    <row r="21" spans="1:14" ht="18.75">
      <c r="A21" s="18"/>
      <c r="B21" s="1477" t="s">
        <v>955</v>
      </c>
      <c r="C21" s="1477"/>
      <c r="D21" s="1477"/>
      <c r="E21" s="1477"/>
      <c r="F21" s="1477"/>
      <c r="G21" s="1477"/>
      <c r="H21" s="1477"/>
      <c r="I21" s="1477"/>
      <c r="J21" s="1477"/>
      <c r="K21" s="18"/>
      <c r="L21" s="15"/>
      <c r="M21" s="15"/>
      <c r="N21" s="15"/>
    </row>
    <row r="22" spans="1:14">
      <c r="A22" s="18"/>
      <c r="B22" s="188"/>
      <c r="C22" s="188"/>
      <c r="D22" s="188"/>
      <c r="E22" s="188"/>
      <c r="F22" s="188"/>
      <c r="G22" s="188"/>
      <c r="H22" s="188"/>
      <c r="I22" s="188"/>
      <c r="J22" s="188"/>
      <c r="K22" s="18"/>
      <c r="L22" s="15"/>
      <c r="M22" s="15"/>
      <c r="N22" s="15"/>
    </row>
    <row r="23" spans="1:14" ht="18.75" customHeight="1">
      <c r="A23" s="18"/>
      <c r="B23" s="189" t="s">
        <v>208</v>
      </c>
      <c r="C23" s="1478" t="s">
        <v>209</v>
      </c>
      <c r="D23" s="1479"/>
      <c r="E23" s="1478" t="s">
        <v>210</v>
      </c>
      <c r="F23" s="1479"/>
      <c r="G23" s="1478" t="s">
        <v>211</v>
      </c>
      <c r="H23" s="1479"/>
      <c r="I23" s="1478" t="s">
        <v>212</v>
      </c>
      <c r="J23" s="1479"/>
      <c r="K23" s="18"/>
      <c r="L23" s="15"/>
      <c r="M23" s="15"/>
      <c r="N23" s="15"/>
    </row>
    <row r="24" spans="1:14" ht="21.75" customHeight="1">
      <c r="A24" s="18"/>
      <c r="B24" s="199"/>
      <c r="C24" s="204" t="s">
        <v>16</v>
      </c>
      <c r="D24" s="204" t="s">
        <v>86</v>
      </c>
      <c r="E24" s="205" t="s">
        <v>16</v>
      </c>
      <c r="F24" s="204" t="s">
        <v>86</v>
      </c>
      <c r="G24" s="204" t="s">
        <v>16</v>
      </c>
      <c r="H24" s="204" t="s">
        <v>86</v>
      </c>
      <c r="I24" s="204" t="s">
        <v>16</v>
      </c>
      <c r="J24" s="204" t="s">
        <v>86</v>
      </c>
      <c r="K24" s="18"/>
      <c r="L24" s="15"/>
      <c r="M24" s="15"/>
      <c r="N24" s="15"/>
    </row>
    <row r="25" spans="1:14" ht="30.75" customHeight="1">
      <c r="A25" s="18"/>
      <c r="B25" s="201" t="s">
        <v>213</v>
      </c>
      <c r="C25" s="1295">
        <v>0.80462999999999996</v>
      </c>
      <c r="D25" s="1295">
        <v>22.095550000000003</v>
      </c>
      <c r="E25" s="1295">
        <v>14.44</v>
      </c>
      <c r="F25" s="1295">
        <v>246.85945999999998</v>
      </c>
      <c r="G25" s="1295">
        <v>21.978900000000003</v>
      </c>
      <c r="H25" s="1295">
        <v>365.38008000000002</v>
      </c>
      <c r="I25" s="1295">
        <v>21.484900000000003</v>
      </c>
      <c r="J25" s="1295">
        <v>442.13832000000002</v>
      </c>
      <c r="K25" s="18"/>
      <c r="L25" s="337"/>
      <c r="M25" s="337"/>
      <c r="N25" s="15"/>
    </row>
    <row r="26" spans="1:14" ht="18.75" customHeight="1">
      <c r="A26" s="18"/>
      <c r="B26" s="199" t="s">
        <v>214</v>
      </c>
      <c r="C26" s="1295">
        <v>8.6264500000000002</v>
      </c>
      <c r="D26" s="1295">
        <v>297.93983999999995</v>
      </c>
      <c r="E26" s="1295">
        <v>8.5427100000000014</v>
      </c>
      <c r="F26" s="1295">
        <v>302.30599999999998</v>
      </c>
      <c r="G26" s="1295">
        <v>37.894637000000003</v>
      </c>
      <c r="H26" s="1295">
        <v>1339.8317199999999</v>
      </c>
      <c r="I26" s="1295">
        <v>9.6421700000000001</v>
      </c>
      <c r="J26" s="1295">
        <v>294.52686</v>
      </c>
      <c r="K26" s="18"/>
      <c r="L26" s="337"/>
      <c r="M26" s="337"/>
      <c r="N26" s="15"/>
    </row>
    <row r="27" spans="1:14" ht="45.75" customHeight="1">
      <c r="A27" s="18"/>
      <c r="B27" s="201" t="s">
        <v>215</v>
      </c>
      <c r="C27" s="1295">
        <v>210.46207000000001</v>
      </c>
      <c r="D27" s="1295">
        <v>2473.9038399999999</v>
      </c>
      <c r="E27" s="1295">
        <v>238.07216999999997</v>
      </c>
      <c r="F27" s="1295">
        <v>3073.0409</v>
      </c>
      <c r="G27" s="1295">
        <v>280.57749899999993</v>
      </c>
      <c r="H27" s="1295">
        <v>4067.7736500000001</v>
      </c>
      <c r="I27" s="1295">
        <v>148.94117900000001</v>
      </c>
      <c r="J27" s="1295">
        <v>1957.5337500000001</v>
      </c>
      <c r="K27" s="18"/>
      <c r="L27" s="337"/>
      <c r="M27" s="337"/>
      <c r="N27" s="15"/>
    </row>
    <row r="28" spans="1:14" ht="15.75">
      <c r="A28" s="18"/>
      <c r="B28" s="202" t="s">
        <v>216</v>
      </c>
      <c r="C28" s="1295">
        <v>1.4999999999999999E-2</v>
      </c>
      <c r="D28" s="1295">
        <v>29.290610000000001</v>
      </c>
      <c r="E28" s="1295">
        <v>0</v>
      </c>
      <c r="F28" s="1295">
        <v>0</v>
      </c>
      <c r="G28" s="1295">
        <v>0</v>
      </c>
      <c r="H28" s="1295">
        <v>0</v>
      </c>
      <c r="I28" s="1295">
        <v>5.0000000000000001E-3</v>
      </c>
      <c r="J28" s="1295">
        <v>31.249650000000003</v>
      </c>
      <c r="K28" s="18"/>
      <c r="L28" s="337"/>
      <c r="M28" s="337"/>
      <c r="N28" s="15"/>
    </row>
    <row r="29" spans="1:14" ht="31.5">
      <c r="A29" s="18"/>
      <c r="B29" s="201" t="s">
        <v>217</v>
      </c>
      <c r="C29" s="1295">
        <v>0</v>
      </c>
      <c r="D29" s="1295">
        <v>0</v>
      </c>
      <c r="E29" s="1295">
        <v>0</v>
      </c>
      <c r="F29" s="1295">
        <v>0</v>
      </c>
      <c r="G29" s="1295">
        <v>0</v>
      </c>
      <c r="H29" s="1295">
        <v>0</v>
      </c>
      <c r="I29" s="1295">
        <v>0</v>
      </c>
      <c r="J29" s="1295">
        <v>0</v>
      </c>
      <c r="K29" s="18"/>
      <c r="L29" s="337"/>
      <c r="M29" s="337"/>
      <c r="N29" s="15"/>
    </row>
    <row r="30" spans="1:14" ht="15.75">
      <c r="A30" s="18"/>
      <c r="B30" s="200" t="s">
        <v>218</v>
      </c>
      <c r="C30" s="1295">
        <v>2.0907900000000001</v>
      </c>
      <c r="D30" s="1295">
        <v>19.379249999999999</v>
      </c>
      <c r="E30" s="1295">
        <v>34.927579999999999</v>
      </c>
      <c r="F30" s="1295">
        <v>291.72537</v>
      </c>
      <c r="G30" s="1295">
        <v>4.5118</v>
      </c>
      <c r="H30" s="1295">
        <v>43.562290000000004</v>
      </c>
      <c r="I30" s="1295">
        <v>98.377479999999991</v>
      </c>
      <c r="J30" s="1295">
        <v>471.98629</v>
      </c>
      <c r="K30" s="18"/>
      <c r="L30" s="337"/>
      <c r="M30" s="337"/>
      <c r="N30" s="15"/>
    </row>
    <row r="31" spans="1:14" ht="15.75">
      <c r="A31" s="15"/>
      <c r="B31" s="203" t="s">
        <v>190</v>
      </c>
      <c r="C31" s="1295">
        <v>0</v>
      </c>
      <c r="D31" s="1295">
        <v>0</v>
      </c>
      <c r="E31" s="1295">
        <v>0</v>
      </c>
      <c r="F31" s="1295">
        <v>0</v>
      </c>
      <c r="G31" s="1295">
        <v>0</v>
      </c>
      <c r="H31" s="1295">
        <v>0</v>
      </c>
      <c r="I31" s="1295">
        <v>0</v>
      </c>
      <c r="J31" s="1295">
        <v>0</v>
      </c>
      <c r="K31" s="15"/>
      <c r="L31" s="337"/>
      <c r="M31" s="337"/>
      <c r="N31" s="15"/>
    </row>
    <row r="32" spans="1:14" ht="15.75">
      <c r="A32" s="15"/>
      <c r="B32" s="203" t="s">
        <v>219</v>
      </c>
      <c r="C32" s="1295">
        <v>0</v>
      </c>
      <c r="D32" s="1295">
        <v>0</v>
      </c>
      <c r="E32" s="1295">
        <v>0</v>
      </c>
      <c r="F32" s="1295">
        <v>0</v>
      </c>
      <c r="G32" s="1295">
        <v>0</v>
      </c>
      <c r="H32" s="1295">
        <v>0</v>
      </c>
      <c r="I32" s="1295">
        <v>0</v>
      </c>
      <c r="J32" s="1295">
        <v>0</v>
      </c>
      <c r="K32" s="15"/>
      <c r="L32" s="337"/>
      <c r="M32" s="337"/>
      <c r="N32" s="15"/>
    </row>
    <row r="33" spans="1:14" ht="15.75">
      <c r="A33" s="15"/>
      <c r="B33" s="203" t="s">
        <v>220</v>
      </c>
      <c r="C33" s="1296">
        <v>61.505580000000002</v>
      </c>
      <c r="D33" s="1296">
        <v>175.30405999999999</v>
      </c>
      <c r="E33" s="1296">
        <v>133.84948</v>
      </c>
      <c r="F33" s="1296">
        <v>837.99830000000009</v>
      </c>
      <c r="G33" s="1296">
        <v>46.613208</v>
      </c>
      <c r="H33" s="1296">
        <v>711.16111999999998</v>
      </c>
      <c r="I33" s="1296">
        <v>52.160624999999996</v>
      </c>
      <c r="J33" s="1296">
        <v>552.23088999999993</v>
      </c>
      <c r="K33" s="15"/>
      <c r="L33" s="337"/>
      <c r="M33" s="337"/>
      <c r="N33" s="15"/>
    </row>
    <row r="34" spans="1:14" ht="15.75">
      <c r="A34" s="15"/>
      <c r="B34" s="514" t="s">
        <v>221</v>
      </c>
      <c r="C34" s="1297">
        <v>111.05309</v>
      </c>
      <c r="D34" s="1297">
        <v>1406.1785300000001</v>
      </c>
      <c r="E34" s="1297">
        <v>116.92064999999999</v>
      </c>
      <c r="F34" s="1297">
        <v>1624.5880300000001</v>
      </c>
      <c r="G34" s="1297">
        <v>121.56816100000002</v>
      </c>
      <c r="H34" s="1297">
        <v>1872.5614700000003</v>
      </c>
      <c r="I34" s="1297">
        <v>114.454798</v>
      </c>
      <c r="J34" s="1297">
        <v>2053.7654299999999</v>
      </c>
      <c r="K34" s="15"/>
      <c r="L34" s="337"/>
      <c r="M34" s="337"/>
      <c r="N34" s="15"/>
    </row>
    <row r="35" spans="1:14" ht="15.75">
      <c r="A35" s="15"/>
      <c r="B35" s="330" t="s">
        <v>803</v>
      </c>
      <c r="C35" s="515"/>
      <c r="D35" s="515"/>
      <c r="E35" s="515"/>
      <c r="F35" s="793"/>
      <c r="G35" s="793"/>
      <c r="H35" s="515"/>
      <c r="I35" s="515"/>
      <c r="J35" s="515"/>
      <c r="K35" s="15"/>
      <c r="L35" s="337"/>
      <c r="M35" s="337"/>
      <c r="N35" s="15"/>
    </row>
    <row r="36" spans="1:14" ht="15.75">
      <c r="A36" s="15"/>
      <c r="B36" s="190"/>
      <c r="C36" s="191"/>
      <c r="D36" s="191"/>
      <c r="E36" s="191"/>
      <c r="F36" s="191"/>
      <c r="G36" s="191"/>
      <c r="H36" s="191"/>
      <c r="I36" s="191"/>
      <c r="J36" s="191"/>
      <c r="K36" s="15"/>
      <c r="L36" s="15"/>
      <c r="M36" s="15"/>
      <c r="N36" s="15"/>
    </row>
    <row r="37" spans="1:14">
      <c r="A37" s="15"/>
      <c r="B37" s="15"/>
      <c r="C37" s="15"/>
      <c r="D37" s="35"/>
      <c r="E37" s="35"/>
      <c r="F37" s="35"/>
      <c r="G37" s="15"/>
      <c r="H37" s="15"/>
      <c r="I37" s="15"/>
      <c r="J37" s="15"/>
      <c r="K37" s="15"/>
      <c r="L37" s="15"/>
      <c r="M37" s="15"/>
      <c r="N37" s="15"/>
    </row>
    <row r="38" spans="1:14">
      <c r="A38" s="15"/>
      <c r="B38" s="15"/>
      <c r="C38" s="15"/>
      <c r="D38" s="35"/>
      <c r="E38" s="35"/>
      <c r="F38" s="15"/>
      <c r="G38" s="35"/>
      <c r="H38" s="35"/>
      <c r="I38" s="15"/>
      <c r="J38" s="15"/>
      <c r="K38" s="15"/>
      <c r="N38" s="15"/>
    </row>
    <row r="39" spans="1:14">
      <c r="A39" s="15"/>
      <c r="B39" s="15"/>
      <c r="C39" s="15"/>
      <c r="D39" s="15"/>
      <c r="E39" s="15"/>
      <c r="F39" s="15"/>
      <c r="G39" s="15"/>
      <c r="H39" s="15"/>
      <c r="I39" s="15"/>
      <c r="J39" s="15"/>
      <c r="K39" s="15"/>
      <c r="N39" s="15"/>
    </row>
    <row r="40" spans="1:14">
      <c r="A40" s="15"/>
      <c r="B40" s="15"/>
      <c r="C40" s="15"/>
      <c r="D40" s="15"/>
      <c r="E40" s="15"/>
      <c r="F40" s="15"/>
      <c r="G40" s="15"/>
      <c r="H40" s="15"/>
      <c r="I40" s="15"/>
      <c r="J40" s="15"/>
      <c r="K40" s="15"/>
      <c r="N40" s="15"/>
    </row>
    <row r="41" spans="1:14">
      <c r="A41" s="15"/>
      <c r="B41" s="15"/>
      <c r="C41" s="15"/>
      <c r="D41" s="15"/>
      <c r="E41" s="15"/>
      <c r="F41" s="15"/>
      <c r="G41" s="15"/>
      <c r="H41" s="15"/>
      <c r="I41" s="15"/>
      <c r="J41" s="15"/>
      <c r="K41" s="15"/>
      <c r="N41" s="15"/>
    </row>
    <row r="42" spans="1:14">
      <c r="A42" s="15"/>
      <c r="B42" s="15"/>
      <c r="C42" s="15"/>
      <c r="D42" s="15"/>
      <c r="E42" s="15"/>
      <c r="F42" s="15"/>
      <c r="G42" s="15"/>
      <c r="H42" s="15"/>
      <c r="I42" s="15"/>
      <c r="J42" s="15"/>
      <c r="K42" s="15"/>
      <c r="N42" s="15"/>
    </row>
    <row r="43" spans="1:14">
      <c r="A43" s="15"/>
      <c r="B43" s="15"/>
      <c r="C43" s="15"/>
      <c r="D43" s="15"/>
      <c r="E43" s="15"/>
      <c r="F43" s="15"/>
      <c r="G43" s="15"/>
      <c r="H43" s="15"/>
      <c r="I43" s="15"/>
      <c r="J43" s="15"/>
      <c r="K43" s="15"/>
      <c r="N43" s="15"/>
    </row>
    <row r="44" spans="1:14">
      <c r="A44" s="15"/>
      <c r="B44" s="15"/>
      <c r="C44" s="15"/>
      <c r="D44" s="15"/>
      <c r="E44" s="15"/>
      <c r="F44" s="15"/>
      <c r="G44" s="15"/>
      <c r="H44" s="15"/>
      <c r="I44" s="15"/>
      <c r="J44" s="15"/>
      <c r="K44" s="15"/>
      <c r="N44" s="15"/>
    </row>
    <row r="45" spans="1:14">
      <c r="A45" s="15"/>
      <c r="B45" s="15"/>
      <c r="C45" s="85"/>
      <c r="D45" s="15"/>
      <c r="E45" s="15"/>
      <c r="F45" s="15"/>
      <c r="G45" s="15"/>
      <c r="H45" s="15"/>
      <c r="I45" s="15"/>
      <c r="J45" s="15"/>
      <c r="K45" s="15"/>
      <c r="N45" s="15"/>
    </row>
    <row r="46" spans="1:14" ht="15.75">
      <c r="A46" s="15"/>
      <c r="B46" s="15"/>
      <c r="C46" s="15" t="s">
        <v>773</v>
      </c>
      <c r="D46" s="1057"/>
      <c r="E46" s="1057"/>
      <c r="F46" s="15"/>
      <c r="G46" s="15"/>
      <c r="H46" s="15"/>
      <c r="I46" s="15"/>
      <c r="J46" s="15"/>
      <c r="K46" s="15"/>
      <c r="N46" s="15"/>
    </row>
    <row r="47" spans="1:14" ht="15.75">
      <c r="A47" s="15"/>
      <c r="B47" s="15"/>
      <c r="C47" s="18"/>
      <c r="D47" s="364" t="s">
        <v>222</v>
      </c>
      <c r="E47" s="18"/>
      <c r="F47" s="15"/>
      <c r="G47" s="86"/>
      <c r="H47" s="15"/>
      <c r="I47" s="15"/>
      <c r="J47" s="15"/>
      <c r="K47" s="15"/>
      <c r="N47" s="15"/>
    </row>
    <row r="48" spans="1:14">
      <c r="A48" s="15"/>
      <c r="B48" s="15"/>
      <c r="C48" s="29"/>
      <c r="D48" s="86" t="s">
        <v>223</v>
      </c>
      <c r="E48" s="86" t="s">
        <v>224</v>
      </c>
      <c r="F48" s="484" t="s">
        <v>223</v>
      </c>
      <c r="G48" s="484" t="s">
        <v>224</v>
      </c>
      <c r="H48" s="15"/>
      <c r="I48" s="15"/>
      <c r="J48" s="15"/>
      <c r="K48" s="15"/>
      <c r="N48" s="15"/>
    </row>
    <row r="49" spans="1:14">
      <c r="A49" s="15"/>
      <c r="B49" s="15"/>
      <c r="C49" s="15">
        <v>2018</v>
      </c>
      <c r="D49" s="402">
        <f>'Fish landing18-22'!C16</f>
        <v>1632.9686379079544</v>
      </c>
      <c r="E49" s="26">
        <f>C6</f>
        <v>2028.9578799999999</v>
      </c>
      <c r="F49" s="1148">
        <v>1632.9686379079544</v>
      </c>
      <c r="G49" s="1148">
        <v>2028.9578799999999</v>
      </c>
      <c r="H49" s="15"/>
      <c r="I49" s="15"/>
      <c r="J49" s="15"/>
      <c r="K49" s="15"/>
      <c r="L49" s="15"/>
      <c r="M49" s="15"/>
      <c r="N49" s="15"/>
    </row>
    <row r="50" spans="1:14">
      <c r="A50" s="15"/>
      <c r="B50" s="15"/>
      <c r="C50" s="15">
        <v>2019</v>
      </c>
      <c r="D50" s="402">
        <f>'Fish landing18-22'!D16</f>
        <v>1552.9404850907272</v>
      </c>
      <c r="E50" s="26">
        <f>C7</f>
        <v>1962.05277</v>
      </c>
      <c r="F50" s="1148">
        <v>1552.9404850907272</v>
      </c>
      <c r="G50" s="1148">
        <v>1962.05277</v>
      </c>
      <c r="H50" s="15"/>
      <c r="I50" s="15"/>
      <c r="J50" s="15"/>
      <c r="K50" s="15"/>
      <c r="L50" s="15"/>
      <c r="M50" s="15"/>
      <c r="N50" s="15"/>
    </row>
    <row r="51" spans="1:14">
      <c r="A51" s="15"/>
      <c r="B51" s="15"/>
      <c r="C51" s="15">
        <v>2020</v>
      </c>
      <c r="D51" s="402">
        <f>'Fish landing18-22'!E16</f>
        <v>1269.1875136422723</v>
      </c>
      <c r="E51" s="26">
        <f>C8</f>
        <v>1680.7126399999997</v>
      </c>
      <c r="F51" s="1148">
        <v>1269.1875136422723</v>
      </c>
      <c r="G51" s="1148">
        <v>1680.7126399999997</v>
      </c>
      <c r="H51" s="15"/>
      <c r="I51" s="15"/>
      <c r="J51" s="15"/>
      <c r="K51" s="15"/>
      <c r="L51" s="15"/>
      <c r="M51" s="15"/>
      <c r="N51" s="15"/>
    </row>
    <row r="52" spans="1:14">
      <c r="A52" s="15"/>
      <c r="B52" s="15"/>
      <c r="C52" s="15">
        <v>2021</v>
      </c>
      <c r="D52" s="402">
        <f>'Fish landing18-22'!F16</f>
        <v>1382.5773379754544</v>
      </c>
      <c r="E52" s="26">
        <f>C9</f>
        <v>1112.42616</v>
      </c>
      <c r="F52" s="1148">
        <v>1382.5773379754544</v>
      </c>
      <c r="G52" s="1148">
        <v>1112.42616</v>
      </c>
      <c r="H52" s="15"/>
      <c r="I52" s="15"/>
      <c r="J52" s="15"/>
      <c r="K52" s="15"/>
      <c r="L52" s="15"/>
      <c r="M52" s="15"/>
      <c r="N52" s="15"/>
    </row>
    <row r="53" spans="1:14">
      <c r="A53" s="15"/>
      <c r="B53" s="15"/>
      <c r="C53" s="15">
        <v>2022</v>
      </c>
      <c r="D53" s="402">
        <f>'Fish landing18-22'!G16</f>
        <v>1442.6557605761363</v>
      </c>
      <c r="E53" s="26">
        <f>C14</f>
        <v>2600.445099</v>
      </c>
      <c r="F53" s="1148">
        <v>1443</v>
      </c>
      <c r="G53" s="1381">
        <v>2600.4499999999998</v>
      </c>
      <c r="H53" s="15"/>
      <c r="I53" s="15"/>
      <c r="J53" s="15"/>
      <c r="K53" s="15"/>
      <c r="L53" s="15"/>
      <c r="M53" s="15"/>
      <c r="N53" s="15"/>
    </row>
    <row r="54" spans="1:14">
      <c r="A54" s="15"/>
      <c r="B54" s="15"/>
      <c r="C54" s="15"/>
      <c r="D54" s="402"/>
      <c r="E54" s="26"/>
      <c r="F54" s="35"/>
      <c r="G54" s="1148"/>
      <c r="H54" s="15"/>
      <c r="I54" s="15"/>
      <c r="J54" s="15"/>
      <c r="K54" s="15"/>
      <c r="L54" s="15"/>
      <c r="M54" s="15"/>
      <c r="N54" s="15"/>
    </row>
    <row r="55" spans="1:14">
      <c r="A55" s="15"/>
      <c r="B55" s="15"/>
      <c r="C55" s="15"/>
      <c r="D55" s="15"/>
      <c r="E55" s="15"/>
      <c r="F55" s="15"/>
      <c r="G55" s="15"/>
      <c r="H55" s="15"/>
      <c r="I55" s="15"/>
      <c r="J55" s="15"/>
      <c r="K55" s="15"/>
      <c r="L55" s="15"/>
      <c r="M55" s="15"/>
      <c r="N55" s="15"/>
    </row>
    <row r="56" spans="1:14">
      <c r="A56" s="15"/>
      <c r="B56" s="15"/>
      <c r="C56" s="15"/>
      <c r="D56" s="15"/>
      <c r="E56" s="15"/>
      <c r="F56" s="15"/>
      <c r="G56" s="15"/>
      <c r="H56" s="15"/>
      <c r="I56" s="15"/>
      <c r="J56" s="15"/>
      <c r="K56" s="15"/>
      <c r="L56" s="15"/>
      <c r="M56" s="15"/>
      <c r="N56" s="15"/>
    </row>
    <row r="57" spans="1:14">
      <c r="A57" s="15"/>
      <c r="B57" s="15"/>
      <c r="C57" s="15"/>
      <c r="D57" s="15"/>
      <c r="E57" s="15"/>
      <c r="F57" s="15"/>
      <c r="G57" s="15"/>
      <c r="H57" s="15"/>
      <c r="I57" s="15"/>
      <c r="J57" s="15"/>
      <c r="K57" s="15"/>
      <c r="L57" s="15"/>
      <c r="M57" s="15"/>
      <c r="N57" s="15"/>
    </row>
    <row r="58" spans="1:14">
      <c r="A58" s="15"/>
      <c r="B58" s="15"/>
      <c r="C58" s="15"/>
      <c r="D58" s="15"/>
      <c r="E58" s="15"/>
      <c r="F58" s="15"/>
      <c r="G58" s="15"/>
      <c r="H58" s="15"/>
      <c r="I58" s="15"/>
      <c r="J58" s="15"/>
      <c r="K58" s="15"/>
      <c r="L58" s="15"/>
      <c r="M58" s="15"/>
      <c r="N58" s="15"/>
    </row>
    <row r="59" spans="1:14">
      <c r="A59" s="15"/>
      <c r="B59" s="15"/>
      <c r="C59" s="15"/>
      <c r="D59" s="15"/>
      <c r="E59" s="15"/>
      <c r="F59" s="15"/>
      <c r="G59" s="15"/>
      <c r="H59" s="15"/>
      <c r="I59" s="15"/>
      <c r="J59" s="15"/>
      <c r="K59" s="15"/>
      <c r="L59" s="15"/>
      <c r="M59" s="15"/>
      <c r="N59" s="15"/>
    </row>
    <row r="60" spans="1:14">
      <c r="A60" s="15"/>
      <c r="B60" s="15"/>
      <c r="C60" s="15"/>
      <c r="D60" s="15"/>
      <c r="E60" s="15"/>
      <c r="F60" s="15"/>
      <c r="G60" s="15"/>
      <c r="H60" s="15"/>
      <c r="I60" s="15"/>
      <c r="J60" s="15"/>
      <c r="K60" s="15"/>
      <c r="L60" s="15"/>
      <c r="M60" s="15"/>
      <c r="N60" s="15"/>
    </row>
    <row r="61" spans="1:14">
      <c r="A61" s="15"/>
      <c r="B61" s="15"/>
      <c r="C61" s="15"/>
      <c r="D61" s="15"/>
      <c r="E61" s="15"/>
      <c r="F61" s="15"/>
      <c r="G61" s="15"/>
      <c r="H61" s="15"/>
      <c r="I61" s="15"/>
      <c r="J61" s="15"/>
      <c r="K61" s="15"/>
      <c r="L61" s="15"/>
      <c r="M61" s="15"/>
      <c r="N61" s="15"/>
    </row>
    <row r="62" spans="1:14">
      <c r="A62" s="15"/>
      <c r="B62" s="15"/>
      <c r="C62" s="15"/>
      <c r="D62" s="15"/>
      <c r="E62" s="15"/>
      <c r="F62" s="15"/>
      <c r="G62" s="15"/>
      <c r="H62" s="15"/>
      <c r="I62" s="15"/>
      <c r="J62" s="15"/>
      <c r="K62" s="15"/>
      <c r="L62" s="15"/>
      <c r="M62" s="15"/>
      <c r="N62" s="15"/>
    </row>
    <row r="63" spans="1:14">
      <c r="A63" s="15"/>
      <c r="B63" s="15"/>
      <c r="C63" s="15"/>
      <c r="D63" s="15"/>
      <c r="E63" s="15"/>
      <c r="F63" s="15"/>
      <c r="G63" s="15"/>
      <c r="H63" s="15"/>
      <c r="I63" s="15"/>
      <c r="J63" s="15"/>
      <c r="K63" s="15"/>
      <c r="L63" s="15"/>
      <c r="M63" s="15"/>
      <c r="N63" s="15"/>
    </row>
    <row r="64" spans="1:14">
      <c r="A64" s="15"/>
      <c r="B64" s="15"/>
      <c r="C64" s="15"/>
      <c r="D64" s="15"/>
      <c r="E64" s="15"/>
      <c r="F64" s="15"/>
      <c r="G64" s="15"/>
      <c r="H64" s="15"/>
      <c r="I64" s="15"/>
      <c r="J64" s="15"/>
      <c r="K64" s="15"/>
      <c r="L64" s="15"/>
      <c r="M64" s="15"/>
      <c r="N64" s="15"/>
    </row>
    <row r="65" spans="1:14">
      <c r="A65" s="15"/>
      <c r="B65" s="15"/>
      <c r="C65" s="15"/>
      <c r="D65" s="15"/>
      <c r="E65" s="15"/>
      <c r="F65" s="15"/>
      <c r="G65" s="15"/>
      <c r="H65" s="15"/>
      <c r="I65" s="15"/>
      <c r="J65" s="15"/>
      <c r="K65" s="15"/>
      <c r="L65" s="15"/>
      <c r="M65" s="15"/>
      <c r="N65" s="15"/>
    </row>
    <row r="66" spans="1:14">
      <c r="A66" s="15"/>
      <c r="B66" s="15"/>
      <c r="C66" s="15"/>
      <c r="D66" s="15"/>
      <c r="E66" s="15"/>
      <c r="F66" s="15"/>
      <c r="G66" s="15"/>
      <c r="H66" s="15"/>
      <c r="I66" s="15"/>
      <c r="J66" s="15"/>
      <c r="K66" s="15"/>
      <c r="L66" s="15"/>
      <c r="M66" s="15"/>
      <c r="N66" s="15"/>
    </row>
    <row r="67" spans="1:14">
      <c r="A67" s="15"/>
      <c r="B67" s="15"/>
      <c r="C67" s="15"/>
      <c r="D67" s="15"/>
      <c r="E67" s="15"/>
      <c r="F67" s="15"/>
      <c r="G67" s="15"/>
      <c r="H67" s="15"/>
      <c r="I67" s="15"/>
      <c r="J67" s="15"/>
      <c r="K67" s="15"/>
      <c r="L67" s="15"/>
      <c r="M67" s="15"/>
      <c r="N67" s="15"/>
    </row>
    <row r="68" spans="1:14">
      <c r="A68" s="15"/>
      <c r="B68" s="15"/>
      <c r="C68" s="15"/>
      <c r="D68" s="15"/>
      <c r="E68" s="15"/>
      <c r="F68" s="15"/>
      <c r="G68" s="15"/>
      <c r="H68" s="15"/>
      <c r="I68" s="15"/>
      <c r="J68" s="15"/>
      <c r="K68" s="15"/>
      <c r="L68" s="15"/>
      <c r="M68" s="15"/>
      <c r="N68" s="15"/>
    </row>
    <row r="69" spans="1:14">
      <c r="A69" s="15"/>
      <c r="B69" s="15"/>
      <c r="C69" s="15"/>
      <c r="D69" s="15"/>
      <c r="E69" s="15"/>
      <c r="F69" s="15"/>
      <c r="G69" s="15"/>
      <c r="H69" s="15"/>
      <c r="I69" s="15"/>
      <c r="J69" s="15"/>
      <c r="K69" s="15"/>
      <c r="L69" s="15"/>
      <c r="M69" s="15"/>
      <c r="N69" s="15"/>
    </row>
    <row r="70" spans="1:14">
      <c r="A70" s="15"/>
      <c r="B70" s="15"/>
      <c r="C70" s="15"/>
      <c r="D70" s="15"/>
      <c r="E70" s="15"/>
      <c r="F70" s="15"/>
      <c r="G70" s="15"/>
      <c r="H70" s="15"/>
      <c r="I70" s="15"/>
      <c r="J70" s="15"/>
      <c r="K70" s="15"/>
      <c r="L70" s="15"/>
      <c r="M70" s="15"/>
      <c r="N70" s="15"/>
    </row>
    <row r="71" spans="1:14">
      <c r="A71" s="15"/>
      <c r="B71" s="15"/>
      <c r="C71" s="15"/>
      <c r="D71" s="15"/>
      <c r="E71" s="15"/>
      <c r="F71" s="15"/>
      <c r="G71" s="15"/>
      <c r="H71" s="15"/>
      <c r="I71" s="15"/>
      <c r="J71" s="15"/>
      <c r="K71" s="15"/>
      <c r="L71" s="15"/>
      <c r="M71" s="15"/>
      <c r="N71" s="15"/>
    </row>
    <row r="72" spans="1:14">
      <c r="A72" s="15"/>
      <c r="B72" s="15"/>
      <c r="C72" s="15"/>
      <c r="D72" s="15"/>
      <c r="E72" s="15"/>
      <c r="F72" s="15"/>
      <c r="G72" s="15"/>
      <c r="H72" s="15"/>
      <c r="I72" s="15"/>
      <c r="J72" s="15"/>
      <c r="K72" s="15"/>
      <c r="L72" s="15"/>
      <c r="M72" s="15"/>
      <c r="N72" s="15"/>
    </row>
    <row r="73" spans="1:14">
      <c r="A73" s="15"/>
      <c r="B73" s="15"/>
      <c r="C73" s="15"/>
      <c r="D73" s="15"/>
      <c r="E73" s="15"/>
      <c r="F73" s="15"/>
      <c r="G73" s="15"/>
      <c r="H73" s="15"/>
      <c r="I73" s="15"/>
      <c r="J73" s="15"/>
      <c r="K73" s="15"/>
      <c r="L73" s="15"/>
      <c r="M73" s="15"/>
      <c r="N73" s="15"/>
    </row>
    <row r="74" spans="1:14">
      <c r="A74" s="15"/>
      <c r="B74" s="15"/>
      <c r="C74" s="15"/>
      <c r="D74" s="15"/>
      <c r="E74" s="15"/>
      <c r="F74" s="15"/>
      <c r="G74" s="15"/>
      <c r="H74" s="15"/>
      <c r="I74" s="15"/>
      <c r="J74" s="15"/>
      <c r="K74" s="15"/>
      <c r="L74" s="15"/>
      <c r="M74" s="15"/>
      <c r="N74" s="15"/>
    </row>
    <row r="75" spans="1:14">
      <c r="A75" s="15"/>
      <c r="B75" s="15"/>
      <c r="C75" s="15"/>
      <c r="D75" s="15"/>
      <c r="E75" s="15"/>
      <c r="F75" s="15"/>
      <c r="G75" s="15"/>
      <c r="H75" s="15"/>
      <c r="I75" s="15"/>
      <c r="J75" s="15"/>
      <c r="K75" s="15"/>
      <c r="L75" s="15"/>
      <c r="M75" s="15"/>
      <c r="N75" s="15"/>
    </row>
    <row r="76" spans="1:14">
      <c r="A76" s="15"/>
      <c r="B76" s="15"/>
      <c r="C76" s="15"/>
      <c r="D76" s="15"/>
      <c r="E76" s="15"/>
      <c r="F76" s="15"/>
      <c r="G76" s="15"/>
      <c r="H76" s="15"/>
      <c r="I76" s="15"/>
      <c r="J76" s="15"/>
      <c r="K76" s="15"/>
      <c r="L76" s="15"/>
      <c r="M76" s="15"/>
      <c r="N76" s="15"/>
    </row>
    <row r="77" spans="1:14">
      <c r="A77" s="15"/>
      <c r="B77" s="15"/>
      <c r="C77" s="15"/>
      <c r="D77" s="15"/>
      <c r="E77" s="15"/>
      <c r="F77" s="15"/>
      <c r="G77" s="15"/>
      <c r="H77" s="15"/>
      <c r="I77" s="15"/>
      <c r="J77" s="15"/>
      <c r="K77" s="15"/>
      <c r="L77" s="15"/>
      <c r="M77" s="15"/>
      <c r="N77" s="15"/>
    </row>
    <row r="78" spans="1:14">
      <c r="A78" s="15"/>
      <c r="B78" s="15"/>
      <c r="C78" s="15"/>
      <c r="D78" s="15"/>
      <c r="E78" s="15"/>
      <c r="F78" s="15"/>
      <c r="G78" s="15"/>
      <c r="H78" s="15"/>
      <c r="I78" s="15"/>
      <c r="J78" s="15"/>
      <c r="K78" s="15"/>
      <c r="L78" s="15"/>
      <c r="M78" s="15"/>
      <c r="N78" s="15"/>
    </row>
    <row r="79" spans="1:14">
      <c r="A79" s="15"/>
      <c r="B79" s="15"/>
      <c r="C79" s="15"/>
      <c r="D79" s="15"/>
      <c r="E79" s="15"/>
      <c r="F79" s="15"/>
      <c r="G79" s="15"/>
      <c r="H79" s="15"/>
      <c r="I79" s="15"/>
      <c r="J79" s="15"/>
      <c r="K79" s="15"/>
      <c r="L79" s="15"/>
      <c r="M79" s="15"/>
      <c r="N79" s="15"/>
    </row>
    <row r="80" spans="1:14">
      <c r="A80" s="15"/>
      <c r="B80" s="15"/>
      <c r="C80" s="15"/>
      <c r="D80" s="15"/>
      <c r="E80" s="15"/>
      <c r="F80" s="15"/>
      <c r="G80" s="15"/>
      <c r="H80" s="15"/>
      <c r="I80" s="15"/>
      <c r="J80" s="15"/>
      <c r="K80" s="15"/>
      <c r="L80" s="15"/>
      <c r="M80" s="15"/>
      <c r="N80" s="15"/>
    </row>
    <row r="81" spans="1:14">
      <c r="A81" s="15"/>
      <c r="B81" s="15"/>
      <c r="C81" s="15"/>
      <c r="D81" s="15"/>
      <c r="E81" s="15"/>
      <c r="F81" s="15"/>
      <c r="G81" s="15"/>
      <c r="H81" s="15"/>
      <c r="I81" s="15"/>
      <c r="J81" s="15"/>
      <c r="K81" s="15"/>
      <c r="L81" s="15"/>
      <c r="M81" s="15"/>
      <c r="N81" s="15"/>
    </row>
    <row r="82" spans="1:14">
      <c r="A82" s="15"/>
      <c r="B82" s="15"/>
      <c r="C82" s="15"/>
      <c r="D82" s="15"/>
      <c r="E82" s="15"/>
      <c r="F82" s="15"/>
      <c r="G82" s="15"/>
      <c r="H82" s="15"/>
      <c r="I82" s="15"/>
      <c r="J82" s="15"/>
      <c r="K82" s="15"/>
      <c r="L82" s="15"/>
      <c r="M82" s="15"/>
      <c r="N82" s="15"/>
    </row>
    <row r="83" spans="1:14">
      <c r="A83" s="15"/>
      <c r="B83" s="15"/>
      <c r="C83" s="15"/>
      <c r="D83" s="15"/>
      <c r="E83" s="15"/>
      <c r="F83" s="15"/>
      <c r="G83" s="15"/>
      <c r="H83" s="15"/>
      <c r="I83" s="15"/>
      <c r="J83" s="15"/>
      <c r="K83" s="15"/>
      <c r="L83" s="15"/>
      <c r="M83" s="15"/>
      <c r="N83" s="15"/>
    </row>
    <row r="84" spans="1:14">
      <c r="A84" s="15"/>
      <c r="B84" s="15"/>
      <c r="C84" s="15"/>
      <c r="D84" s="15"/>
      <c r="E84" s="15"/>
      <c r="F84" s="15"/>
      <c r="G84" s="15"/>
      <c r="H84" s="15"/>
      <c r="I84" s="15"/>
      <c r="J84" s="15"/>
      <c r="K84" s="15"/>
      <c r="L84" s="15"/>
      <c r="M84" s="15"/>
      <c r="N84" s="15"/>
    </row>
    <row r="85" spans="1:14">
      <c r="A85" s="15"/>
      <c r="B85" s="15"/>
      <c r="C85" s="15"/>
      <c r="D85" s="15"/>
      <c r="E85" s="15"/>
      <c r="F85" s="15"/>
      <c r="G85" s="15"/>
      <c r="H85" s="15"/>
      <c r="I85" s="15"/>
      <c r="J85" s="15"/>
      <c r="K85" s="15"/>
      <c r="L85" s="15"/>
      <c r="M85" s="15"/>
      <c r="N85" s="15"/>
    </row>
    <row r="86" spans="1:14">
      <c r="A86" s="15"/>
      <c r="B86" s="15"/>
      <c r="C86" s="15"/>
      <c r="D86" s="15"/>
      <c r="E86" s="15"/>
      <c r="F86" s="15"/>
      <c r="G86" s="15"/>
      <c r="H86" s="15"/>
      <c r="I86" s="15"/>
      <c r="J86" s="15"/>
      <c r="K86" s="15"/>
      <c r="L86" s="15"/>
      <c r="M86" s="15"/>
      <c r="N86" s="15"/>
    </row>
    <row r="87" spans="1:14">
      <c r="A87" s="15"/>
      <c r="B87" s="15"/>
      <c r="C87" s="15"/>
      <c r="D87" s="15"/>
      <c r="E87" s="15"/>
      <c r="F87" s="15"/>
      <c r="G87" s="15"/>
      <c r="H87" s="15"/>
      <c r="I87" s="15"/>
      <c r="J87" s="15"/>
      <c r="K87" s="15"/>
      <c r="L87" s="15"/>
      <c r="M87" s="15"/>
      <c r="N87" s="15"/>
    </row>
    <row r="88" spans="1:14">
      <c r="A88" s="15"/>
      <c r="B88" s="15"/>
      <c r="C88" s="15"/>
      <c r="D88" s="15"/>
      <c r="E88" s="15"/>
      <c r="F88" s="15"/>
      <c r="G88" s="15"/>
      <c r="H88" s="15"/>
      <c r="I88" s="15"/>
      <c r="J88" s="15"/>
      <c r="K88" s="15"/>
      <c r="L88" s="15"/>
      <c r="M88" s="15"/>
      <c r="N88" s="15"/>
    </row>
    <row r="89" spans="1:14">
      <c r="A89" s="15"/>
      <c r="B89" s="15"/>
      <c r="C89" s="15"/>
      <c r="D89" s="15"/>
      <c r="E89" s="15"/>
      <c r="F89" s="15"/>
      <c r="G89" s="15"/>
      <c r="H89" s="15"/>
      <c r="I89" s="15"/>
      <c r="J89" s="15"/>
      <c r="K89" s="15"/>
      <c r="L89" s="15"/>
      <c r="M89" s="15"/>
      <c r="N89" s="15"/>
    </row>
    <row r="90" spans="1:14">
      <c r="A90" s="15"/>
      <c r="B90" s="15"/>
      <c r="C90" s="15"/>
      <c r="D90" s="15"/>
      <c r="E90" s="15"/>
      <c r="F90" s="15"/>
      <c r="G90" s="15"/>
      <c r="H90" s="15"/>
      <c r="I90" s="15"/>
      <c r="J90" s="15"/>
      <c r="K90" s="15"/>
      <c r="L90" s="15"/>
      <c r="M90" s="15"/>
      <c r="N90" s="15"/>
    </row>
    <row r="91" spans="1:14">
      <c r="A91" s="15"/>
      <c r="B91" s="15"/>
      <c r="C91" s="15"/>
      <c r="D91" s="15"/>
      <c r="E91" s="15"/>
      <c r="F91" s="15"/>
      <c r="G91" s="15"/>
      <c r="H91" s="15"/>
      <c r="I91" s="15"/>
      <c r="J91" s="15"/>
      <c r="K91" s="15"/>
      <c r="L91" s="15"/>
      <c r="M91" s="15"/>
      <c r="N91" s="15"/>
    </row>
  </sheetData>
  <mergeCells count="8">
    <mergeCell ref="B2:J2"/>
    <mergeCell ref="B4:B5"/>
    <mergeCell ref="B20:J20"/>
    <mergeCell ref="B21:J21"/>
    <mergeCell ref="C23:D23"/>
    <mergeCell ref="E23:F23"/>
    <mergeCell ref="G23:H23"/>
    <mergeCell ref="I23:J23"/>
  </mergeCells>
  <pageMargins left="0.7" right="0.7" top="0.75" bottom="0.75" header="0.3" footer="0.3"/>
  <pageSetup orientation="landscape" r:id="rId1"/>
  <ignoredErrors>
    <ignoredError sqref="E14:J14" formulaRange="1"/>
    <ignoredError sqref="B6:B9" numberStoredAsText="1"/>
  </ignoredErrors>
  <drawing r:id="rId2"/>
</worksheet>
</file>

<file path=xl/worksheets/sheet14.xml><?xml version="1.0" encoding="utf-8"?>
<worksheet xmlns="http://schemas.openxmlformats.org/spreadsheetml/2006/main" xmlns:r="http://schemas.openxmlformats.org/officeDocument/2006/relationships">
  <sheetPr codeName="Sheet14"/>
  <dimension ref="A1:L50"/>
  <sheetViews>
    <sheetView showGridLines="0" workbookViewId="0"/>
  </sheetViews>
  <sheetFormatPr defaultRowHeight="15"/>
  <cols>
    <col min="2" max="2" width="15" customWidth="1"/>
  </cols>
  <sheetData>
    <row r="1" spans="1:12">
      <c r="A1" s="87"/>
      <c r="B1" s="15"/>
      <c r="C1" s="15"/>
      <c r="D1" s="15"/>
      <c r="E1" s="15"/>
      <c r="F1" s="15"/>
      <c r="G1" s="15"/>
      <c r="H1" s="15"/>
      <c r="I1" s="15"/>
      <c r="J1" s="15"/>
      <c r="K1" s="15"/>
      <c r="L1" s="15"/>
    </row>
    <row r="2" spans="1:12" ht="18.75">
      <c r="A2" s="15"/>
      <c r="B2" s="1433" t="s">
        <v>956</v>
      </c>
      <c r="C2" s="1449"/>
      <c r="D2" s="1449"/>
      <c r="E2" s="1449"/>
      <c r="F2" s="1449"/>
      <c r="G2" s="1449"/>
      <c r="H2" s="1449"/>
      <c r="I2" s="1449"/>
      <c r="J2" s="1449"/>
      <c r="K2" s="18"/>
      <c r="L2" s="15"/>
    </row>
    <row r="3" spans="1:12" ht="9.75" customHeight="1">
      <c r="A3" s="15"/>
      <c r="B3" s="16"/>
      <c r="C3" s="16"/>
      <c r="D3" s="16"/>
      <c r="E3" s="16"/>
      <c r="F3" s="16"/>
      <c r="G3" s="16"/>
      <c r="H3" s="16"/>
      <c r="I3" s="16"/>
      <c r="J3" s="16"/>
      <c r="K3" s="18"/>
      <c r="L3" s="15"/>
    </row>
    <row r="4" spans="1:12" ht="21" customHeight="1">
      <c r="A4" s="15"/>
      <c r="B4" s="1480" t="s">
        <v>116</v>
      </c>
      <c r="C4" s="1483" t="s">
        <v>225</v>
      </c>
      <c r="D4" s="1484"/>
      <c r="E4" s="1484"/>
      <c r="F4" s="1484"/>
      <c r="G4" s="1484"/>
      <c r="H4" s="1484"/>
      <c r="I4" s="1484"/>
      <c r="J4" s="1485"/>
      <c r="K4" s="18"/>
      <c r="L4" s="15"/>
    </row>
    <row r="5" spans="1:12" ht="21" customHeight="1">
      <c r="A5" s="15"/>
      <c r="B5" s="1481"/>
      <c r="C5" s="1483" t="s">
        <v>0</v>
      </c>
      <c r="D5" s="1485"/>
      <c r="E5" s="1486" t="s">
        <v>226</v>
      </c>
      <c r="F5" s="1485"/>
      <c r="G5" s="1486" t="s">
        <v>227</v>
      </c>
      <c r="H5" s="1485"/>
      <c r="I5" s="1486" t="s">
        <v>228</v>
      </c>
      <c r="J5" s="1485"/>
      <c r="K5" s="18"/>
      <c r="L5" s="15"/>
    </row>
    <row r="6" spans="1:12" ht="21" customHeight="1">
      <c r="A6" s="15"/>
      <c r="B6" s="1482"/>
      <c r="C6" s="88" t="s">
        <v>16</v>
      </c>
      <c r="D6" s="89" t="s">
        <v>229</v>
      </c>
      <c r="E6" s="90" t="s">
        <v>16</v>
      </c>
      <c r="F6" s="90" t="s">
        <v>229</v>
      </c>
      <c r="G6" s="90" t="s">
        <v>16</v>
      </c>
      <c r="H6" s="90" t="s">
        <v>229</v>
      </c>
      <c r="I6" s="90" t="s">
        <v>16</v>
      </c>
      <c r="J6" s="90" t="s">
        <v>229</v>
      </c>
      <c r="K6" s="18"/>
      <c r="L6" s="15"/>
    </row>
    <row r="7" spans="1:12" s="634" customFormat="1" ht="21" customHeight="1">
      <c r="A7" s="15"/>
      <c r="B7" s="91" t="s">
        <v>815</v>
      </c>
      <c r="C7" s="192">
        <f>E7+G7+I7</f>
        <v>9716.7091299999993</v>
      </c>
      <c r="D7" s="192">
        <f>F7+H7+J7</f>
        <v>37457.647410000005</v>
      </c>
      <c r="E7" s="192">
        <f t="shared" ref="E7:J7" si="0">SUM(E8:E10)</f>
        <v>61.59845</v>
      </c>
      <c r="F7" s="192">
        <f t="shared" si="0"/>
        <v>452.30600000000004</v>
      </c>
      <c r="G7" s="192">
        <f t="shared" si="0"/>
        <v>4287.3159800000003</v>
      </c>
      <c r="H7" s="192">
        <f t="shared" si="0"/>
        <v>15101.744380000004</v>
      </c>
      <c r="I7" s="192">
        <f t="shared" si="0"/>
        <v>5367.7946999999995</v>
      </c>
      <c r="J7" s="192">
        <f t="shared" si="0"/>
        <v>21903.597029999997</v>
      </c>
      <c r="K7" s="18"/>
      <c r="L7" s="15"/>
    </row>
    <row r="8" spans="1:12" s="634" customFormat="1" ht="21" customHeight="1">
      <c r="A8" s="15"/>
      <c r="B8" s="322" t="s">
        <v>230</v>
      </c>
      <c r="C8" s="193">
        <f t="shared" ref="C8:D10" si="1">(E8+G8+I8)</f>
        <v>8606.1724799999993</v>
      </c>
      <c r="D8" s="193">
        <f t="shared" si="1"/>
        <v>32381.960050000002</v>
      </c>
      <c r="E8" s="193">
        <v>2.7448200000000003</v>
      </c>
      <c r="F8" s="193">
        <v>28.650419999999997</v>
      </c>
      <c r="G8" s="323">
        <v>3527.9284400000001</v>
      </c>
      <c r="H8" s="323">
        <v>12095.553330000002</v>
      </c>
      <c r="I8" s="193">
        <v>5075.4992199999997</v>
      </c>
      <c r="J8" s="193">
        <v>20257.756299999997</v>
      </c>
      <c r="K8" s="18"/>
      <c r="L8" s="15"/>
    </row>
    <row r="9" spans="1:12" s="634" customFormat="1" ht="21" customHeight="1">
      <c r="A9" s="15"/>
      <c r="B9" s="322" t="s">
        <v>231</v>
      </c>
      <c r="C9" s="193">
        <f t="shared" si="1"/>
        <v>1070.38788</v>
      </c>
      <c r="D9" s="193">
        <f t="shared" si="1"/>
        <v>4564.8945100000001</v>
      </c>
      <c r="E9" s="596">
        <v>54.18092</v>
      </c>
      <c r="F9" s="193">
        <v>372.74824000000001</v>
      </c>
      <c r="G9" s="193">
        <v>759.38754000000006</v>
      </c>
      <c r="H9" s="193">
        <v>3006.1910500000004</v>
      </c>
      <c r="I9" s="193">
        <v>256.81941999999998</v>
      </c>
      <c r="J9" s="193">
        <v>1185.9552200000001</v>
      </c>
      <c r="K9" s="18"/>
      <c r="L9" s="15"/>
    </row>
    <row r="10" spans="1:12" s="634" customFormat="1" ht="21" customHeight="1">
      <c r="A10" s="15"/>
      <c r="B10" s="322" t="s">
        <v>232</v>
      </c>
      <c r="C10" s="193">
        <f t="shared" si="1"/>
        <v>40.148769999999999</v>
      </c>
      <c r="D10" s="193">
        <f t="shared" si="1"/>
        <v>510.79285000000004</v>
      </c>
      <c r="E10" s="193">
        <v>4.6727100000000004</v>
      </c>
      <c r="F10" s="193">
        <v>50.907340000000005</v>
      </c>
      <c r="G10" s="192">
        <v>0</v>
      </c>
      <c r="H10" s="192">
        <v>0</v>
      </c>
      <c r="I10" s="193">
        <v>35.476059999999997</v>
      </c>
      <c r="J10" s="193">
        <v>459.88551000000001</v>
      </c>
      <c r="K10" s="18"/>
      <c r="L10" s="15"/>
    </row>
    <row r="11" spans="1:12" s="742" customFormat="1" ht="21" customHeight="1">
      <c r="A11" s="15"/>
      <c r="B11" s="91" t="s">
        <v>839</v>
      </c>
      <c r="C11" s="192"/>
      <c r="D11" s="192"/>
      <c r="E11" s="192">
        <f t="shared" ref="E11:J11" si="2">SUM(E12:E14)</f>
        <v>72.648699999999991</v>
      </c>
      <c r="F11" s="192">
        <f t="shared" si="2"/>
        <v>522.70570999999995</v>
      </c>
      <c r="G11" s="192">
        <f t="shared" si="2"/>
        <v>4539.6760299999996</v>
      </c>
      <c r="H11" s="192">
        <f t="shared" si="2"/>
        <v>16984.881440000001</v>
      </c>
      <c r="I11" s="192">
        <f t="shared" si="2"/>
        <v>5125.0776900000001</v>
      </c>
      <c r="J11" s="192">
        <f t="shared" si="2"/>
        <v>21443.069690000004</v>
      </c>
      <c r="K11" s="18"/>
      <c r="L11" s="15"/>
    </row>
    <row r="12" spans="1:12" s="742" customFormat="1" ht="21" customHeight="1">
      <c r="A12" s="15"/>
      <c r="B12" s="322" t="s">
        <v>230</v>
      </c>
      <c r="C12" s="192">
        <f t="shared" ref="C12:C14" si="3">(E12+G12+I12)</f>
        <v>8523.2156399999985</v>
      </c>
      <c r="D12" s="192">
        <f t="shared" ref="D12:D14" si="4">(F12+H12+J12)</f>
        <v>33229.334850000007</v>
      </c>
      <c r="E12" s="193">
        <v>2.7570799999999998</v>
      </c>
      <c r="F12" s="193">
        <v>25.119330000000001</v>
      </c>
      <c r="G12" s="323">
        <v>3411.0157599999998</v>
      </c>
      <c r="H12" s="323">
        <v>12139.861140000001</v>
      </c>
      <c r="I12" s="193">
        <v>5109.4427999999998</v>
      </c>
      <c r="J12" s="193">
        <v>21064.354380000004</v>
      </c>
      <c r="K12" s="18"/>
      <c r="L12" s="15"/>
    </row>
    <row r="13" spans="1:12" s="742" customFormat="1" ht="21" customHeight="1">
      <c r="A13" s="15"/>
      <c r="B13" s="322" t="s">
        <v>231</v>
      </c>
      <c r="C13" s="595">
        <f t="shared" si="3"/>
        <v>1196.3863200000001</v>
      </c>
      <c r="D13" s="192">
        <f t="shared" si="4"/>
        <v>5530.1987899999995</v>
      </c>
      <c r="E13" s="596">
        <v>53.900769999999994</v>
      </c>
      <c r="F13" s="193">
        <v>343.93898999999999</v>
      </c>
      <c r="G13" s="193">
        <v>1128.6602700000001</v>
      </c>
      <c r="H13" s="193">
        <v>4845.0203000000001</v>
      </c>
      <c r="I13" s="193">
        <v>13.825279999999999</v>
      </c>
      <c r="J13" s="193">
        <v>341.23950000000002</v>
      </c>
      <c r="K13" s="18"/>
      <c r="L13" s="15"/>
    </row>
    <row r="14" spans="1:12" s="742" customFormat="1" ht="21" customHeight="1">
      <c r="A14" s="15"/>
      <c r="B14" s="322" t="s">
        <v>232</v>
      </c>
      <c r="C14" s="192">
        <f t="shared" si="3"/>
        <v>17.800459999999998</v>
      </c>
      <c r="D14" s="192">
        <f t="shared" si="4"/>
        <v>191.12319999999997</v>
      </c>
      <c r="E14" s="193">
        <v>15.990849999999998</v>
      </c>
      <c r="F14" s="193">
        <v>153.64738999999997</v>
      </c>
      <c r="G14" s="193">
        <v>0</v>
      </c>
      <c r="H14" s="193">
        <v>0</v>
      </c>
      <c r="I14" s="193">
        <v>1.8096100000000002</v>
      </c>
      <c r="J14" s="193">
        <v>37.475809999999996</v>
      </c>
      <c r="K14" s="18"/>
      <c r="L14" s="15"/>
    </row>
    <row r="15" spans="1:12" s="866" customFormat="1" ht="21" customHeight="1">
      <c r="A15" s="15"/>
      <c r="B15" s="91" t="s">
        <v>879</v>
      </c>
      <c r="C15" s="192"/>
      <c r="D15" s="192"/>
      <c r="E15" s="192">
        <f t="shared" ref="E15:J15" si="5">SUM(E16:E18)</f>
        <v>25.576239999999999</v>
      </c>
      <c r="F15" s="192">
        <f t="shared" si="5"/>
        <v>194.98626999999999</v>
      </c>
      <c r="G15" s="192">
        <f t="shared" si="5"/>
        <v>4290.3718499999995</v>
      </c>
      <c r="H15" s="192">
        <f t="shared" si="5"/>
        <v>17179.18938</v>
      </c>
      <c r="I15" s="192">
        <f t="shared" si="5"/>
        <v>5158.55</v>
      </c>
      <c r="J15" s="192">
        <f t="shared" si="5"/>
        <v>19250.634969999999</v>
      </c>
      <c r="K15" s="18"/>
      <c r="L15" s="15"/>
    </row>
    <row r="16" spans="1:12" s="866" customFormat="1" ht="21" customHeight="1">
      <c r="A16" s="15"/>
      <c r="B16" s="322" t="s">
        <v>230</v>
      </c>
      <c r="C16" s="192">
        <f t="shared" ref="C16:C18" si="6">(E16+G16+I16)</f>
        <v>8383.5996300000006</v>
      </c>
      <c r="D16" s="192">
        <f t="shared" ref="D16:D18" si="7">(F16+H16+J16)</f>
        <v>31765.56035</v>
      </c>
      <c r="E16" s="193">
        <v>0.44918999999999998</v>
      </c>
      <c r="F16" s="193">
        <v>4.3644099999999995</v>
      </c>
      <c r="G16" s="323">
        <v>3448.9341799999997</v>
      </c>
      <c r="H16" s="323">
        <v>13757.04457</v>
      </c>
      <c r="I16" s="193">
        <v>4934.2162600000001</v>
      </c>
      <c r="J16" s="193">
        <v>18004.15137</v>
      </c>
      <c r="K16" s="18"/>
      <c r="L16" s="15"/>
    </row>
    <row r="17" spans="1:12" s="866" customFormat="1" ht="21" customHeight="1">
      <c r="A17" s="15"/>
      <c r="B17" s="322" t="s">
        <v>231</v>
      </c>
      <c r="C17" s="595">
        <f t="shared" si="6"/>
        <v>1076.96624</v>
      </c>
      <c r="D17" s="192">
        <f t="shared" si="7"/>
        <v>4717.4734600000002</v>
      </c>
      <c r="E17" s="596">
        <v>17.292759999999998</v>
      </c>
      <c r="F17" s="193">
        <v>135.64003</v>
      </c>
      <c r="G17" s="193">
        <v>841.43767000000003</v>
      </c>
      <c r="H17" s="193">
        <v>3422.1448100000002</v>
      </c>
      <c r="I17" s="193">
        <v>218.23580999999999</v>
      </c>
      <c r="J17" s="193">
        <v>1159.6886200000001</v>
      </c>
      <c r="K17" s="18"/>
      <c r="L17" s="15"/>
    </row>
    <row r="18" spans="1:12" s="866" customFormat="1" ht="21" customHeight="1">
      <c r="A18" s="15"/>
      <c r="B18" s="322" t="s">
        <v>232</v>
      </c>
      <c r="C18" s="192">
        <f t="shared" si="6"/>
        <v>13.932220000000001</v>
      </c>
      <c r="D18" s="192">
        <f t="shared" si="7"/>
        <v>141.77680999999998</v>
      </c>
      <c r="E18" s="193">
        <v>7.8342900000000002</v>
      </c>
      <c r="F18" s="193">
        <v>54.981829999999995</v>
      </c>
      <c r="G18" s="193">
        <v>0</v>
      </c>
      <c r="H18" s="193">
        <v>0</v>
      </c>
      <c r="I18" s="193">
        <v>6.0979299999999999</v>
      </c>
      <c r="J18" s="193">
        <v>86.794979999999995</v>
      </c>
      <c r="K18" s="18"/>
      <c r="L18" s="15"/>
    </row>
    <row r="19" spans="1:12" s="1062" customFormat="1" ht="21" customHeight="1">
      <c r="A19" s="15"/>
      <c r="B19" s="91" t="s">
        <v>896</v>
      </c>
      <c r="C19" s="192"/>
      <c r="D19" s="192"/>
      <c r="E19" s="192">
        <f t="shared" ref="E19:J19" si="8">SUM(E20:E22)</f>
        <v>40.396700000000003</v>
      </c>
      <c r="F19" s="192">
        <f t="shared" si="8"/>
        <v>488.05465999999996</v>
      </c>
      <c r="G19" s="192">
        <f t="shared" si="8"/>
        <v>4107.6889899999996</v>
      </c>
      <c r="H19" s="192">
        <f t="shared" si="8"/>
        <v>16225.759890000001</v>
      </c>
      <c r="I19" s="192">
        <f t="shared" si="8"/>
        <v>5777.7232100000001</v>
      </c>
      <c r="J19" s="192">
        <f t="shared" si="8"/>
        <v>24646.755950000006</v>
      </c>
      <c r="K19" s="18"/>
      <c r="L19" s="15"/>
    </row>
    <row r="20" spans="1:12" s="1062" customFormat="1" ht="21" customHeight="1">
      <c r="A20" s="15"/>
      <c r="B20" s="322" t="s">
        <v>230</v>
      </c>
      <c r="C20" s="192">
        <f t="shared" ref="C20:C22" si="9">(E20+G20+I20)</f>
        <v>8764.5209500000001</v>
      </c>
      <c r="D20" s="192">
        <f t="shared" ref="D20:D22" si="10">(F20+H20+J20)</f>
        <v>34665.937100000003</v>
      </c>
      <c r="E20" s="193">
        <v>1.4464399999999999</v>
      </c>
      <c r="F20" s="193">
        <v>16.655270000000002</v>
      </c>
      <c r="G20" s="323">
        <v>3191.0780599999994</v>
      </c>
      <c r="H20" s="323">
        <v>11412.064640000001</v>
      </c>
      <c r="I20" s="193">
        <v>5571.9964500000006</v>
      </c>
      <c r="J20" s="193">
        <v>23237.217190000003</v>
      </c>
      <c r="K20" s="18"/>
      <c r="L20" s="15"/>
    </row>
    <row r="21" spans="1:12" s="1062" customFormat="1" ht="21" customHeight="1">
      <c r="A21" s="15"/>
      <c r="B21" s="322" t="s">
        <v>231</v>
      </c>
      <c r="C21" s="595">
        <f t="shared" si="9"/>
        <v>1153.40678</v>
      </c>
      <c r="D21" s="192">
        <f t="shared" si="10"/>
        <v>6502.0455299999994</v>
      </c>
      <c r="E21" s="596">
        <v>34.445929999999997</v>
      </c>
      <c r="F21" s="193">
        <v>425.93574000000001</v>
      </c>
      <c r="G21" s="193">
        <v>916.61093000000005</v>
      </c>
      <c r="H21" s="193">
        <v>4813.6952499999998</v>
      </c>
      <c r="I21" s="193">
        <v>202.34992000000003</v>
      </c>
      <c r="J21" s="193">
        <v>1262.41454</v>
      </c>
      <c r="K21" s="18"/>
      <c r="L21" s="15"/>
    </row>
    <row r="22" spans="1:12" s="1062" customFormat="1" ht="21" customHeight="1">
      <c r="A22" s="15"/>
      <c r="B22" s="322" t="s">
        <v>232</v>
      </c>
      <c r="C22" s="192">
        <f t="shared" si="9"/>
        <v>7.8811700000000009</v>
      </c>
      <c r="D22" s="192">
        <f t="shared" si="10"/>
        <v>192.58787000000001</v>
      </c>
      <c r="E22" s="193">
        <v>4.5043300000000013</v>
      </c>
      <c r="F22" s="193">
        <v>45.463649999999994</v>
      </c>
      <c r="G22" s="193">
        <v>0</v>
      </c>
      <c r="H22" s="193">
        <v>0</v>
      </c>
      <c r="I22" s="193">
        <v>3.3768400000000001</v>
      </c>
      <c r="J22" s="193">
        <v>147.12422000000001</v>
      </c>
      <c r="K22" s="18"/>
      <c r="L22" s="15"/>
    </row>
    <row r="23" spans="1:12" s="410" customFormat="1" ht="21" customHeight="1">
      <c r="A23" s="15"/>
      <c r="B23" s="91" t="s">
        <v>957</v>
      </c>
      <c r="C23" s="192"/>
      <c r="D23" s="192"/>
      <c r="E23" s="192">
        <f t="shared" ref="E23:J23" si="11">SUM(E24:E26)</f>
        <v>37.496017000000002</v>
      </c>
      <c r="F23" s="192">
        <f t="shared" si="11"/>
        <v>470.78920999999997</v>
      </c>
      <c r="G23" s="192">
        <f t="shared" si="11"/>
        <v>3685.2667000000001</v>
      </c>
      <c r="H23" s="192">
        <f t="shared" si="11"/>
        <v>17569.43262</v>
      </c>
      <c r="I23" s="192">
        <f t="shared" si="11"/>
        <v>7004.5666620000002</v>
      </c>
      <c r="J23" s="192">
        <f t="shared" si="11"/>
        <v>35178.271099999998</v>
      </c>
      <c r="K23" s="18"/>
      <c r="L23" s="15"/>
    </row>
    <row r="24" spans="1:12" s="410" customFormat="1" ht="21" customHeight="1">
      <c r="A24" s="15"/>
      <c r="B24" s="322" t="s">
        <v>230</v>
      </c>
      <c r="C24" s="192">
        <f t="shared" ref="C24:D26" si="12">(E24+G24+I24)</f>
        <v>9960.4930400000012</v>
      </c>
      <c r="D24" s="192">
        <f t="shared" si="12"/>
        <v>48359.817989999996</v>
      </c>
      <c r="E24" s="193">
        <v>1.75868</v>
      </c>
      <c r="F24" s="193">
        <v>23.138969999999997</v>
      </c>
      <c r="G24" s="323">
        <v>3144.7590300000002</v>
      </c>
      <c r="H24" s="323">
        <v>14285.633320000001</v>
      </c>
      <c r="I24" s="193">
        <v>6813.9753300000002</v>
      </c>
      <c r="J24" s="193">
        <v>34051.045699999995</v>
      </c>
      <c r="K24" s="18"/>
      <c r="L24" s="15"/>
    </row>
    <row r="25" spans="1:12" s="410" customFormat="1" ht="21" customHeight="1">
      <c r="A25" s="15"/>
      <c r="B25" s="322" t="s">
        <v>231</v>
      </c>
      <c r="C25" s="595">
        <f t="shared" si="12"/>
        <v>740.76792900000009</v>
      </c>
      <c r="D25" s="192">
        <f t="shared" si="12"/>
        <v>4504.0026499999994</v>
      </c>
      <c r="E25" s="596">
        <v>24.970296999999999</v>
      </c>
      <c r="F25" s="193">
        <v>298.69421</v>
      </c>
      <c r="G25" s="193">
        <v>540.50767000000008</v>
      </c>
      <c r="H25" s="193">
        <v>3283.7992999999997</v>
      </c>
      <c r="I25" s="193">
        <v>175.289962</v>
      </c>
      <c r="J25" s="193">
        <v>921.50914</v>
      </c>
      <c r="K25" s="18"/>
      <c r="L25" s="15"/>
    </row>
    <row r="26" spans="1:12" s="410" customFormat="1" ht="21" customHeight="1">
      <c r="A26" s="15"/>
      <c r="B26" s="324" t="s">
        <v>232</v>
      </c>
      <c r="C26" s="597">
        <f t="shared" si="12"/>
        <v>26.06841</v>
      </c>
      <c r="D26" s="597">
        <f t="shared" si="12"/>
        <v>354.67228999999998</v>
      </c>
      <c r="E26" s="1347">
        <v>10.76704</v>
      </c>
      <c r="F26" s="1347">
        <v>148.95603</v>
      </c>
      <c r="G26" s="1348">
        <v>0</v>
      </c>
      <c r="H26" s="1348">
        <v>0</v>
      </c>
      <c r="I26" s="1347">
        <v>15.30137</v>
      </c>
      <c r="J26" s="1347">
        <v>205.71626000000001</v>
      </c>
      <c r="K26" s="18"/>
      <c r="L26" s="15"/>
    </row>
    <row r="27" spans="1:12" ht="15.75">
      <c r="A27" s="15"/>
      <c r="B27" s="330" t="s">
        <v>803</v>
      </c>
      <c r="C27" s="93"/>
      <c r="D27" s="93"/>
      <c r="E27" s="93"/>
      <c r="F27" s="93"/>
      <c r="G27" s="93"/>
      <c r="H27" s="93"/>
      <c r="I27" s="93"/>
      <c r="J27" s="93"/>
      <c r="K27" s="18"/>
      <c r="L27" s="15"/>
    </row>
    <row r="28" spans="1:12" ht="15.75">
      <c r="A28" s="15"/>
      <c r="B28" s="263" t="s">
        <v>233</v>
      </c>
      <c r="C28" s="93"/>
      <c r="D28" s="93"/>
      <c r="E28" s="93"/>
      <c r="F28" s="93"/>
      <c r="G28" s="93"/>
      <c r="H28" s="93"/>
      <c r="I28" s="93"/>
      <c r="J28" s="93"/>
      <c r="K28" s="18"/>
      <c r="L28" s="15"/>
    </row>
    <row r="29" spans="1:12" ht="15.75">
      <c r="A29" s="15"/>
      <c r="B29" s="81" t="s">
        <v>425</v>
      </c>
      <c r="C29" s="93"/>
      <c r="D29" s="93"/>
      <c r="E29" s="93"/>
      <c r="F29" s="93"/>
      <c r="G29" s="93"/>
      <c r="H29" s="93"/>
      <c r="I29" s="93"/>
      <c r="J29" s="93"/>
      <c r="K29" s="18"/>
      <c r="L29" s="15"/>
    </row>
    <row r="30" spans="1:12" ht="15.75">
      <c r="A30" s="15"/>
      <c r="C30" s="16"/>
      <c r="D30" s="16"/>
      <c r="E30" s="16"/>
      <c r="F30" s="16"/>
      <c r="G30" s="16"/>
      <c r="H30" s="16"/>
      <c r="I30" s="16"/>
      <c r="J30" s="16"/>
      <c r="K30" s="18"/>
      <c r="L30" s="15"/>
    </row>
    <row r="31" spans="1:12">
      <c r="A31" s="15"/>
      <c r="B31" s="18"/>
      <c r="C31" s="18"/>
      <c r="D31" s="18"/>
      <c r="E31" s="18" t="s">
        <v>14</v>
      </c>
      <c r="F31" s="18"/>
      <c r="G31" s="18"/>
      <c r="H31" s="18"/>
      <c r="I31" s="18"/>
      <c r="J31" s="18"/>
      <c r="K31" s="18"/>
      <c r="L31" s="15"/>
    </row>
    <row r="32" spans="1:12">
      <c r="A32" s="15"/>
      <c r="B32" s="18"/>
      <c r="C32" s="18"/>
      <c r="D32" s="18"/>
      <c r="E32" s="18"/>
      <c r="F32" s="18"/>
      <c r="G32" s="18"/>
      <c r="H32" s="18"/>
      <c r="I32" s="18"/>
      <c r="J32" s="18"/>
      <c r="K32" s="18"/>
      <c r="L32" s="15"/>
    </row>
    <row r="33" spans="1:12" ht="15.75">
      <c r="A33" s="15"/>
      <c r="B33" s="16"/>
      <c r="C33" s="16"/>
      <c r="D33" s="16"/>
      <c r="E33" s="18"/>
      <c r="F33" s="18"/>
      <c r="G33" s="18"/>
      <c r="H33" s="18"/>
      <c r="I33" s="18"/>
      <c r="J33" s="18"/>
      <c r="K33" s="18"/>
      <c r="L33" s="15"/>
    </row>
    <row r="34" spans="1:12" ht="15.75">
      <c r="A34" s="15"/>
      <c r="B34" s="16"/>
      <c r="C34" s="16"/>
      <c r="D34" s="16"/>
      <c r="E34" s="18"/>
      <c r="F34" s="18"/>
      <c r="G34" s="18"/>
      <c r="H34" s="18"/>
      <c r="I34" s="18"/>
      <c r="J34" s="18"/>
      <c r="K34" s="18"/>
      <c r="L34" s="15"/>
    </row>
    <row r="35" spans="1:12" ht="15.75">
      <c r="A35" s="15"/>
      <c r="B35" s="16"/>
      <c r="C35" s="94"/>
      <c r="D35" s="94"/>
      <c r="E35" s="18"/>
      <c r="F35" s="18"/>
      <c r="G35" s="18"/>
      <c r="H35" s="18"/>
      <c r="I35" s="18"/>
      <c r="J35" s="18"/>
      <c r="K35" s="18"/>
      <c r="L35" s="15"/>
    </row>
    <row r="36" spans="1:12" ht="15.75">
      <c r="A36" s="15"/>
      <c r="B36" s="16"/>
      <c r="C36" s="94"/>
      <c r="D36" s="94"/>
      <c r="E36" s="18"/>
      <c r="F36" s="18"/>
      <c r="G36" s="18"/>
      <c r="H36" s="18"/>
      <c r="I36" s="18"/>
      <c r="J36" s="18"/>
      <c r="K36" s="18"/>
      <c r="L36" s="15"/>
    </row>
    <row r="37" spans="1:12" ht="15.75">
      <c r="A37" s="15"/>
      <c r="B37" s="16"/>
      <c r="C37" s="94"/>
      <c r="D37" s="94"/>
      <c r="E37" s="18"/>
      <c r="F37" s="18"/>
      <c r="G37" s="18"/>
      <c r="H37" s="18"/>
      <c r="I37" s="18"/>
      <c r="J37" s="18"/>
      <c r="K37" s="18"/>
      <c r="L37" s="15"/>
    </row>
    <row r="38" spans="1:12" ht="15.75">
      <c r="A38" s="15"/>
      <c r="B38" s="16"/>
      <c r="C38" s="94"/>
      <c r="D38" s="94"/>
      <c r="E38" s="18"/>
      <c r="F38" s="18"/>
      <c r="G38" s="18"/>
      <c r="H38" s="18"/>
      <c r="I38" s="18"/>
      <c r="J38" s="18"/>
      <c r="K38" s="18"/>
      <c r="L38" s="15"/>
    </row>
    <row r="39" spans="1:12" ht="15.75">
      <c r="A39" s="15"/>
      <c r="B39" s="16"/>
      <c r="C39" s="94"/>
      <c r="D39" s="94"/>
      <c r="E39" s="18"/>
      <c r="F39" s="18"/>
      <c r="G39" s="18"/>
      <c r="H39" s="18"/>
      <c r="I39" s="18"/>
      <c r="J39" s="18"/>
      <c r="K39" s="18"/>
      <c r="L39" s="15"/>
    </row>
    <row r="40" spans="1:12">
      <c r="A40" s="15"/>
      <c r="B40" s="18"/>
      <c r="C40" s="18"/>
      <c r="D40" s="18"/>
      <c r="E40" s="18"/>
      <c r="F40" s="18"/>
      <c r="G40" s="18"/>
      <c r="H40" s="18"/>
      <c r="I40" s="18"/>
      <c r="J40" s="18"/>
      <c r="K40" s="18"/>
      <c r="L40" s="15"/>
    </row>
    <row r="41" spans="1:12">
      <c r="A41" s="15"/>
      <c r="B41" s="32"/>
      <c r="C41" s="32"/>
      <c r="D41" s="32"/>
      <c r="E41" s="32"/>
      <c r="F41" s="32"/>
      <c r="G41" s="32"/>
      <c r="H41" s="32"/>
      <c r="I41" s="32"/>
      <c r="J41" s="32"/>
      <c r="K41" s="32"/>
      <c r="L41" s="15"/>
    </row>
    <row r="42" spans="1:12" ht="18.75">
      <c r="A42" s="15"/>
      <c r="B42" s="95"/>
      <c r="C42" s="32"/>
      <c r="D42" s="32"/>
      <c r="E42" s="32"/>
      <c r="F42" s="32"/>
      <c r="G42" s="32"/>
      <c r="H42" s="32"/>
      <c r="I42" s="32"/>
      <c r="J42" s="32"/>
      <c r="K42" s="32"/>
      <c r="L42" s="15"/>
    </row>
    <row r="43" spans="1:12">
      <c r="A43" s="15"/>
      <c r="B43" s="32"/>
      <c r="C43" s="32"/>
      <c r="D43" s="32"/>
      <c r="E43" s="32"/>
      <c r="F43" s="32"/>
      <c r="G43" s="32"/>
      <c r="H43" s="32"/>
      <c r="I43" s="32"/>
      <c r="J43" s="32"/>
      <c r="K43" s="32"/>
      <c r="L43" s="15"/>
    </row>
    <row r="44" spans="1:12" ht="15.75">
      <c r="A44" s="15"/>
      <c r="B44" s="32"/>
      <c r="C44" s="96"/>
      <c r="D44" s="97"/>
      <c r="E44" s="97"/>
      <c r="F44" s="97"/>
      <c r="G44" s="97"/>
      <c r="H44" s="97"/>
      <c r="I44" s="97"/>
      <c r="J44" s="97"/>
      <c r="K44" s="32"/>
      <c r="L44" s="15"/>
    </row>
    <row r="45" spans="1:12">
      <c r="A45" s="15"/>
      <c r="B45" s="32"/>
      <c r="C45" s="97"/>
      <c r="D45" s="97"/>
      <c r="E45" s="97"/>
      <c r="F45" s="97"/>
      <c r="G45" s="97"/>
      <c r="H45" s="97"/>
      <c r="I45" s="97"/>
      <c r="J45" s="97"/>
      <c r="K45" s="32"/>
      <c r="L45" s="15"/>
    </row>
    <row r="46" spans="1:12">
      <c r="A46" s="15"/>
      <c r="B46" s="32"/>
      <c r="C46" s="98"/>
      <c r="D46" s="98"/>
      <c r="E46" s="98"/>
      <c r="F46" s="98"/>
      <c r="G46" s="98"/>
      <c r="H46" s="98"/>
      <c r="I46" s="98"/>
      <c r="J46" s="98"/>
      <c r="K46" s="32"/>
      <c r="L46" s="15"/>
    </row>
    <row r="47" spans="1:12">
      <c r="A47" s="15"/>
      <c r="B47" s="32"/>
      <c r="C47" s="32"/>
      <c r="D47" s="32"/>
      <c r="E47" s="32"/>
      <c r="F47" s="32"/>
      <c r="G47" s="32"/>
      <c r="H47" s="32"/>
      <c r="I47" s="32"/>
      <c r="J47" s="32"/>
      <c r="K47" s="32"/>
      <c r="L47" s="15"/>
    </row>
    <row r="48" spans="1:12">
      <c r="A48" s="15"/>
      <c r="B48" s="32"/>
      <c r="C48" s="32"/>
      <c r="D48" s="32"/>
      <c r="E48" s="32"/>
      <c r="F48" s="32"/>
      <c r="G48" s="32"/>
      <c r="H48" s="32"/>
      <c r="I48" s="32"/>
      <c r="J48" s="32"/>
      <c r="K48" s="32"/>
      <c r="L48" s="15"/>
    </row>
    <row r="49" spans="1:12">
      <c r="A49" s="15"/>
      <c r="B49" s="32"/>
      <c r="C49" s="99"/>
      <c r="D49" s="99"/>
      <c r="E49" s="99"/>
      <c r="F49" s="99"/>
      <c r="G49" s="99"/>
      <c r="H49" s="99"/>
      <c r="I49" s="99"/>
      <c r="J49" s="99"/>
      <c r="K49" s="32"/>
      <c r="L49" s="15"/>
    </row>
    <row r="50" spans="1:12">
      <c r="A50" s="15"/>
      <c r="B50" s="32"/>
      <c r="C50" s="99"/>
      <c r="D50" s="99"/>
      <c r="E50" s="99"/>
      <c r="F50" s="99"/>
      <c r="G50" s="99"/>
      <c r="H50" s="99"/>
      <c r="I50" s="99"/>
      <c r="J50" s="99"/>
      <c r="K50" s="32"/>
      <c r="L50" s="15"/>
    </row>
  </sheetData>
  <mergeCells count="7">
    <mergeCell ref="B2:J2"/>
    <mergeCell ref="B4:B6"/>
    <mergeCell ref="C4:J4"/>
    <mergeCell ref="C5:D5"/>
    <mergeCell ref="E5:F5"/>
    <mergeCell ref="G5:H5"/>
    <mergeCell ref="I5:J5"/>
  </mergeCells>
  <pageMargins left="0.7" right="0.7" top="0.75" bottom="0.75" header="0.3" footer="0.3"/>
  <pageSetup orientation="landscape" r:id="rId1"/>
  <ignoredErrors>
    <ignoredError sqref="B7 B11 B15 B19 B23" numberStoredAsText="1"/>
    <ignoredError sqref="C7:D7" formula="1"/>
  </ignoredErrors>
</worksheet>
</file>

<file path=xl/worksheets/sheet15.xml><?xml version="1.0" encoding="utf-8"?>
<worksheet xmlns="http://schemas.openxmlformats.org/spreadsheetml/2006/main" xmlns:r="http://schemas.openxmlformats.org/officeDocument/2006/relationships">
  <sheetPr codeName="Sheet15"/>
  <dimension ref="A1:N53"/>
  <sheetViews>
    <sheetView showGridLines="0" workbookViewId="0"/>
  </sheetViews>
  <sheetFormatPr defaultColWidth="8.88671875" defaultRowHeight="15"/>
  <cols>
    <col min="1" max="1" width="8.88671875" style="691"/>
    <col min="2" max="2" width="15.6640625" style="691" customWidth="1"/>
    <col min="3" max="3" width="8.88671875" style="691"/>
    <col min="4" max="4" width="9.21875" style="691" bestFit="1" customWidth="1"/>
    <col min="5" max="16384" width="8.88671875" style="691"/>
  </cols>
  <sheetData>
    <row r="1" spans="1:14">
      <c r="A1" s="15"/>
      <c r="B1" s="15"/>
      <c r="C1" s="15"/>
      <c r="D1" s="15"/>
      <c r="E1" s="15"/>
      <c r="F1" s="15"/>
      <c r="G1" s="15"/>
      <c r="H1" s="15"/>
      <c r="I1" s="15"/>
      <c r="J1" s="15"/>
      <c r="K1" s="15"/>
      <c r="L1" s="15"/>
      <c r="M1" s="15"/>
      <c r="N1" s="15"/>
    </row>
    <row r="2" spans="1:14" ht="18.75">
      <c r="A2" s="18"/>
      <c r="B2" s="1489" t="s">
        <v>958</v>
      </c>
      <c r="C2" s="1489"/>
      <c r="D2" s="1489"/>
      <c r="E2" s="1489"/>
      <c r="F2" s="1489"/>
      <c r="G2" s="1489"/>
      <c r="H2" s="1489"/>
      <c r="I2" s="1489"/>
      <c r="J2" s="18"/>
      <c r="K2" s="15"/>
      <c r="L2" s="15"/>
      <c r="M2" s="15"/>
      <c r="N2" s="15"/>
    </row>
    <row r="3" spans="1:14" ht="19.5" thickBot="1">
      <c r="A3" s="18"/>
      <c r="B3" s="690"/>
      <c r="C3" s="100"/>
      <c r="D3" s="100"/>
      <c r="E3" s="100"/>
      <c r="F3" s="100"/>
      <c r="G3" s="100"/>
      <c r="H3" s="100"/>
      <c r="I3" s="100"/>
      <c r="J3" s="18"/>
      <c r="K3" s="15"/>
      <c r="L3" s="15"/>
      <c r="M3" s="15"/>
      <c r="N3" s="15"/>
    </row>
    <row r="4" spans="1:14" ht="22.5" customHeight="1">
      <c r="A4" s="32"/>
      <c r="B4" s="1490" t="s">
        <v>8</v>
      </c>
      <c r="C4" s="101" t="s">
        <v>234</v>
      </c>
      <c r="D4" s="1493" t="s">
        <v>235</v>
      </c>
      <c r="E4" s="1494"/>
      <c r="F4" s="1493" t="s">
        <v>64</v>
      </c>
      <c r="G4" s="1494"/>
      <c r="H4" s="1495" t="s">
        <v>236</v>
      </c>
      <c r="I4" s="1496"/>
      <c r="J4" s="18"/>
      <c r="K4" s="15"/>
      <c r="L4" s="15"/>
      <c r="M4" s="15"/>
      <c r="N4" s="15"/>
    </row>
    <row r="5" spans="1:14" ht="15.75">
      <c r="A5" s="32"/>
      <c r="B5" s="1491"/>
      <c r="C5" s="102" t="s">
        <v>237</v>
      </c>
      <c r="D5" s="1497" t="s">
        <v>426</v>
      </c>
      <c r="E5" s="1497" t="s">
        <v>427</v>
      </c>
      <c r="F5" s="1497" t="s">
        <v>426</v>
      </c>
      <c r="G5" s="1497" t="s">
        <v>427</v>
      </c>
      <c r="H5" s="1497" t="s">
        <v>426</v>
      </c>
      <c r="I5" s="1500" t="s">
        <v>427</v>
      </c>
      <c r="J5" s="18"/>
      <c r="K5" s="15"/>
      <c r="L5" s="15"/>
      <c r="M5" s="15"/>
      <c r="N5" s="15"/>
    </row>
    <row r="6" spans="1:14" ht="15.75">
      <c r="A6" s="32"/>
      <c r="B6" s="1491"/>
      <c r="C6" s="102" t="s">
        <v>238</v>
      </c>
      <c r="D6" s="1498"/>
      <c r="E6" s="1498"/>
      <c r="F6" s="1498"/>
      <c r="G6" s="1498"/>
      <c r="H6" s="1498"/>
      <c r="I6" s="1501"/>
      <c r="J6" s="18"/>
      <c r="K6" s="15"/>
      <c r="L6" s="15"/>
      <c r="M6" s="15"/>
      <c r="N6" s="15"/>
    </row>
    <row r="7" spans="1:14" ht="15.75">
      <c r="A7" s="32"/>
      <c r="B7" s="1491"/>
      <c r="C7" s="102" t="s">
        <v>240</v>
      </c>
      <c r="D7" s="1498"/>
      <c r="E7" s="1498"/>
      <c r="F7" s="1498"/>
      <c r="G7" s="1498"/>
      <c r="H7" s="1498"/>
      <c r="I7" s="1501"/>
      <c r="J7" s="18"/>
      <c r="K7" s="15"/>
      <c r="L7" s="15"/>
      <c r="M7" s="15"/>
      <c r="N7" s="15"/>
    </row>
    <row r="8" spans="1:14" ht="15.75">
      <c r="A8" s="32"/>
      <c r="B8" s="1492"/>
      <c r="C8" s="103" t="s">
        <v>241</v>
      </c>
      <c r="D8" s="1499"/>
      <c r="E8" s="1499"/>
      <c r="F8" s="1499"/>
      <c r="G8" s="1499"/>
      <c r="H8" s="1499"/>
      <c r="I8" s="1502"/>
      <c r="J8" s="18"/>
      <c r="K8" s="15"/>
      <c r="L8" s="15"/>
      <c r="M8" s="15"/>
      <c r="N8" s="15"/>
    </row>
    <row r="9" spans="1:14" ht="21" customHeight="1">
      <c r="A9" s="32"/>
      <c r="B9" s="34" t="s">
        <v>815</v>
      </c>
      <c r="C9" s="206">
        <v>84.317750000000004</v>
      </c>
      <c r="D9" s="206">
        <v>1737.7800000000002</v>
      </c>
      <c r="E9" s="206">
        <v>10426.68</v>
      </c>
      <c r="F9" s="208">
        <v>0</v>
      </c>
      <c r="G9" s="208">
        <v>0</v>
      </c>
      <c r="H9" s="416">
        <v>1737.7800000000002</v>
      </c>
      <c r="I9" s="209">
        <v>10426.68</v>
      </c>
      <c r="J9" s="361"/>
      <c r="K9" s="362"/>
      <c r="L9" s="105"/>
      <c r="M9" s="104"/>
      <c r="N9" s="15"/>
    </row>
    <row r="10" spans="1:14" s="742" customFormat="1" ht="21" customHeight="1">
      <c r="A10" s="32"/>
      <c r="B10" s="34" t="s">
        <v>839</v>
      </c>
      <c r="C10" s="206">
        <v>84.997249999999994</v>
      </c>
      <c r="D10" s="206">
        <v>1618.75</v>
      </c>
      <c r="E10" s="206">
        <v>9712.5</v>
      </c>
      <c r="F10" s="208">
        <v>0</v>
      </c>
      <c r="G10" s="208">
        <v>0</v>
      </c>
      <c r="H10" s="416">
        <v>1618.75</v>
      </c>
      <c r="I10" s="209">
        <v>9712.5</v>
      </c>
      <c r="J10" s="361"/>
      <c r="K10" s="362"/>
      <c r="L10" s="105"/>
      <c r="M10" s="104"/>
      <c r="N10" s="15"/>
    </row>
    <row r="11" spans="1:14" s="880" customFormat="1" ht="21" customHeight="1">
      <c r="A11" s="32"/>
      <c r="B11" s="34" t="s">
        <v>931</v>
      </c>
      <c r="C11" s="309">
        <v>0</v>
      </c>
      <c r="D11" s="309">
        <v>0</v>
      </c>
      <c r="E11" s="309">
        <f>D11*6</f>
        <v>0</v>
      </c>
      <c r="F11" s="664">
        <v>0</v>
      </c>
      <c r="G11" s="664">
        <v>0</v>
      </c>
      <c r="H11" s="333">
        <f>F11+D11</f>
        <v>0</v>
      </c>
      <c r="I11" s="665">
        <f>G11+E11</f>
        <v>0</v>
      </c>
      <c r="J11" s="361"/>
      <c r="K11" s="362"/>
      <c r="L11" s="105"/>
      <c r="M11" s="104"/>
      <c r="N11" s="15"/>
    </row>
    <row r="12" spans="1:14" s="1062" customFormat="1" ht="21" customHeight="1">
      <c r="A12" s="32"/>
      <c r="B12" s="34" t="s">
        <v>1048</v>
      </c>
      <c r="C12" s="309">
        <v>89</v>
      </c>
      <c r="D12" s="309">
        <v>1818.665</v>
      </c>
      <c r="E12" s="309">
        <v>10911.99</v>
      </c>
      <c r="F12" s="664">
        <v>0</v>
      </c>
      <c r="G12" s="664">
        <v>0</v>
      </c>
      <c r="H12" s="1053">
        <v>1818.665</v>
      </c>
      <c r="I12" s="665">
        <v>10911.99</v>
      </c>
      <c r="J12" s="361"/>
      <c r="K12" s="362"/>
      <c r="L12" s="105"/>
      <c r="M12" s="104"/>
      <c r="N12" s="15"/>
    </row>
    <row r="13" spans="1:14" ht="21" customHeight="1">
      <c r="A13" s="32"/>
      <c r="B13" s="34" t="s">
        <v>959</v>
      </c>
      <c r="C13" s="309">
        <v>87.120999999999995</v>
      </c>
      <c r="D13" s="309">
        <v>465.22800000000001</v>
      </c>
      <c r="E13" s="309">
        <f>D13*7.5</f>
        <v>3489.21</v>
      </c>
      <c r="F13" s="664">
        <v>0</v>
      </c>
      <c r="G13" s="664">
        <v>0</v>
      </c>
      <c r="H13" s="333">
        <f>F13+D13</f>
        <v>465.22800000000001</v>
      </c>
      <c r="I13" s="665">
        <f>G13+E13</f>
        <v>3489.21</v>
      </c>
      <c r="J13" s="361"/>
      <c r="K13" s="362"/>
      <c r="L13" s="105"/>
      <c r="M13" s="104"/>
      <c r="N13" s="15"/>
    </row>
    <row r="14" spans="1:14" ht="21" customHeight="1">
      <c r="A14" s="32"/>
      <c r="B14" s="377" t="s">
        <v>743</v>
      </c>
      <c r="C14" s="309">
        <v>82.26</v>
      </c>
      <c r="D14" s="309">
        <v>401.42599999999999</v>
      </c>
      <c r="E14" s="309">
        <f t="shared" ref="E14:E16" si="0">D14*7.5</f>
        <v>3010.6949999999997</v>
      </c>
      <c r="F14" s="664">
        <v>0</v>
      </c>
      <c r="G14" s="664">
        <v>0</v>
      </c>
      <c r="H14" s="333">
        <f t="shared" ref="H14:I16" si="1">F14+D14</f>
        <v>401.42599999999999</v>
      </c>
      <c r="I14" s="665">
        <f t="shared" si="1"/>
        <v>3010.6949999999997</v>
      </c>
      <c r="J14" s="361"/>
      <c r="K14" s="362"/>
      <c r="L14" s="105"/>
      <c r="N14" s="15"/>
    </row>
    <row r="15" spans="1:14" ht="21" customHeight="1">
      <c r="A15" s="32"/>
      <c r="B15" s="377" t="s">
        <v>744</v>
      </c>
      <c r="C15" s="309">
        <v>97.034999999999997</v>
      </c>
      <c r="D15" s="309">
        <v>518.404</v>
      </c>
      <c r="E15" s="309">
        <f t="shared" si="0"/>
        <v>3888.0299999999997</v>
      </c>
      <c r="F15" s="664">
        <v>0</v>
      </c>
      <c r="G15" s="664">
        <v>0</v>
      </c>
      <c r="H15" s="333">
        <f t="shared" si="1"/>
        <v>518.404</v>
      </c>
      <c r="I15" s="665">
        <f t="shared" si="1"/>
        <v>3888.0299999999997</v>
      </c>
      <c r="J15" s="361"/>
      <c r="K15" s="362"/>
      <c r="L15" s="105"/>
      <c r="N15" s="15"/>
    </row>
    <row r="16" spans="1:14" ht="21" customHeight="1">
      <c r="A16" s="32"/>
      <c r="B16" s="150" t="s">
        <v>745</v>
      </c>
      <c r="C16" s="309">
        <v>94.85</v>
      </c>
      <c r="D16" s="309">
        <v>495.065</v>
      </c>
      <c r="E16" s="309">
        <f t="shared" si="0"/>
        <v>3712.9875000000002</v>
      </c>
      <c r="F16" s="664">
        <v>0</v>
      </c>
      <c r="G16" s="664">
        <v>0</v>
      </c>
      <c r="H16" s="333">
        <f t="shared" si="1"/>
        <v>495.065</v>
      </c>
      <c r="I16" s="665">
        <f t="shared" si="1"/>
        <v>3712.9875000000002</v>
      </c>
      <c r="J16" s="361"/>
      <c r="K16" s="362"/>
      <c r="L16" s="105"/>
      <c r="N16" s="15"/>
    </row>
    <row r="17" spans="1:14" ht="21" customHeight="1" thickBot="1">
      <c r="A17" s="32"/>
      <c r="B17" s="106" t="s">
        <v>954</v>
      </c>
      <c r="C17" s="210">
        <f>AVERAGE(C13:C16)</f>
        <v>90.316499999999991</v>
      </c>
      <c r="D17" s="210">
        <f t="shared" ref="D17:I17" si="2">SUM(D13:D16)</f>
        <v>1880.123</v>
      </c>
      <c r="E17" s="210">
        <f t="shared" si="2"/>
        <v>14100.922500000001</v>
      </c>
      <c r="F17" s="211">
        <f t="shared" si="2"/>
        <v>0</v>
      </c>
      <c r="G17" s="211">
        <f t="shared" si="2"/>
        <v>0</v>
      </c>
      <c r="H17" s="212">
        <f>SUM(H13:H16)</f>
        <v>1880.123</v>
      </c>
      <c r="I17" s="213">
        <f t="shared" si="2"/>
        <v>14100.922500000001</v>
      </c>
      <c r="J17" s="361"/>
      <c r="K17" s="362"/>
      <c r="L17" s="105"/>
      <c r="N17" s="15"/>
    </row>
    <row r="18" spans="1:14" ht="15" customHeight="1">
      <c r="A18" s="32"/>
      <c r="B18" s="1487" t="s">
        <v>771</v>
      </c>
      <c r="C18" s="1488"/>
      <c r="D18" s="1488"/>
      <c r="E18" s="1488"/>
      <c r="F18" s="1488"/>
      <c r="G18" s="1488"/>
      <c r="H18" s="1488"/>
      <c r="I18" s="1488"/>
      <c r="J18" s="18"/>
      <c r="K18" s="15"/>
      <c r="L18" s="107"/>
      <c r="M18" s="15"/>
      <c r="N18" s="15"/>
    </row>
    <row r="19" spans="1:14" ht="15" customHeight="1">
      <c r="A19" s="18"/>
      <c r="B19" s="58" t="s">
        <v>873</v>
      </c>
      <c r="C19" s="16"/>
      <c r="D19" s="361"/>
      <c r="E19" s="692"/>
      <c r="F19" s="16"/>
      <c r="G19" s="16"/>
      <c r="H19" s="16"/>
      <c r="I19" s="16"/>
      <c r="J19" s="18"/>
      <c r="K19" s="15"/>
      <c r="L19" s="15"/>
      <c r="M19" s="15"/>
      <c r="N19" s="15"/>
    </row>
    <row r="20" spans="1:14" ht="15.75">
      <c r="A20" s="18"/>
      <c r="B20" s="58" t="s">
        <v>1047</v>
      </c>
      <c r="C20" s="360"/>
      <c r="D20" s="16"/>
      <c r="E20" s="16"/>
      <c r="F20" s="16"/>
      <c r="G20" s="16"/>
      <c r="H20" s="16"/>
      <c r="I20" s="16"/>
      <c r="J20" s="18"/>
      <c r="K20" s="15"/>
      <c r="L20" s="15"/>
      <c r="M20" s="15"/>
      <c r="N20" s="15"/>
    </row>
    <row r="21" spans="1:14" ht="15.75">
      <c r="A21" s="18"/>
      <c r="B21" s="15"/>
      <c r="C21" s="18"/>
      <c r="D21" s="18"/>
      <c r="E21" s="684"/>
      <c r="F21" s="18"/>
      <c r="G21" s="18"/>
      <c r="H21" s="18"/>
      <c r="I21" s="16"/>
      <c r="J21" s="18"/>
      <c r="K21" s="15"/>
      <c r="L21" s="15"/>
      <c r="M21" s="15"/>
      <c r="N21" s="15"/>
    </row>
    <row r="22" spans="1:14" ht="15.75">
      <c r="A22" s="18"/>
      <c r="B22" s="109"/>
      <c r="C22" s="18"/>
      <c r="D22" s="18"/>
      <c r="E22" s="18"/>
      <c r="F22" s="18"/>
      <c r="G22" s="18"/>
      <c r="H22" s="18"/>
      <c r="I22" s="16"/>
      <c r="J22" s="18"/>
      <c r="K22" s="15"/>
      <c r="M22" s="15"/>
      <c r="N22" s="15"/>
    </row>
    <row r="23" spans="1:14">
      <c r="A23" s="18"/>
      <c r="B23" s="18"/>
      <c r="C23" s="18"/>
      <c r="D23" s="18"/>
      <c r="E23" s="18"/>
      <c r="F23" s="18"/>
      <c r="G23" s="18"/>
      <c r="H23" s="18"/>
      <c r="I23" s="18"/>
      <c r="J23" s="18"/>
      <c r="K23" s="15"/>
      <c r="L23" s="15"/>
      <c r="M23" s="15"/>
      <c r="N23" s="15"/>
    </row>
    <row r="24" spans="1:14" ht="15.75">
      <c r="A24" s="18"/>
      <c r="B24" s="364" t="s">
        <v>433</v>
      </c>
      <c r="C24" s="18"/>
      <c r="D24" s="18"/>
      <c r="E24" s="18"/>
      <c r="F24" s="18"/>
      <c r="G24" s="18"/>
      <c r="H24" s="18"/>
      <c r="I24" s="18"/>
      <c r="J24" s="18" t="s">
        <v>14</v>
      </c>
      <c r="K24" s="15"/>
      <c r="L24" s="15"/>
      <c r="M24" s="15"/>
      <c r="N24" s="15"/>
    </row>
    <row r="25" spans="1:14">
      <c r="A25" s="18"/>
      <c r="B25" s="18"/>
      <c r="C25" s="18"/>
      <c r="D25" s="18"/>
      <c r="E25" s="18"/>
      <c r="F25" s="18"/>
      <c r="G25" s="18"/>
      <c r="H25" s="18"/>
      <c r="I25" s="18"/>
      <c r="J25" s="18"/>
      <c r="K25" s="15"/>
      <c r="L25" s="15"/>
      <c r="M25" s="15"/>
      <c r="N25" s="15"/>
    </row>
    <row r="26" spans="1:14">
      <c r="A26" s="18"/>
      <c r="B26" s="18"/>
      <c r="C26" s="18"/>
      <c r="D26" s="18"/>
      <c r="E26" s="18"/>
      <c r="F26" s="18"/>
      <c r="G26" s="18"/>
      <c r="H26" s="18"/>
      <c r="I26" s="18"/>
      <c r="J26" s="18"/>
      <c r="K26" s="15"/>
      <c r="L26" s="15"/>
      <c r="M26" s="15"/>
      <c r="N26" s="15"/>
    </row>
    <row r="27" spans="1:14">
      <c r="A27" s="18"/>
      <c r="B27" s="18"/>
      <c r="C27" s="18"/>
      <c r="D27" s="18"/>
      <c r="E27" s="18"/>
      <c r="F27" s="18"/>
      <c r="G27" s="18"/>
      <c r="H27" s="18"/>
      <c r="I27" s="18"/>
      <c r="J27" s="18"/>
      <c r="K27" s="15"/>
      <c r="L27" s="15"/>
      <c r="M27" s="15"/>
      <c r="N27" s="15"/>
    </row>
    <row r="28" spans="1:14">
      <c r="A28" s="18"/>
      <c r="B28" s="18"/>
      <c r="C28" s="18"/>
      <c r="D28" s="18"/>
      <c r="E28" s="18"/>
      <c r="F28" s="18"/>
      <c r="G28" s="18"/>
      <c r="H28" s="18"/>
      <c r="I28" s="18"/>
      <c r="J28" s="18"/>
      <c r="K28" s="15"/>
      <c r="L28" s="15"/>
      <c r="M28" s="15"/>
      <c r="N28" s="15"/>
    </row>
    <row r="29" spans="1:14" ht="15.75">
      <c r="A29" s="18"/>
      <c r="B29" s="15"/>
      <c r="C29" s="389" t="s">
        <v>784</v>
      </c>
      <c r="D29" s="104"/>
      <c r="E29" s="15"/>
      <c r="F29" s="15"/>
      <c r="G29" s="15"/>
      <c r="H29" s="15"/>
      <c r="I29" s="18"/>
      <c r="J29" s="18"/>
      <c r="K29" s="15"/>
      <c r="L29" s="15"/>
      <c r="M29" s="15"/>
      <c r="N29" s="15"/>
    </row>
    <row r="30" spans="1:14" ht="15.75">
      <c r="A30" s="15"/>
      <c r="B30" s="15"/>
      <c r="C30" s="105" t="s">
        <v>813</v>
      </c>
      <c r="D30" s="363">
        <f>D9</f>
        <v>1737.7800000000002</v>
      </c>
      <c r="E30" s="15"/>
      <c r="F30" s="15"/>
      <c r="G30" s="15"/>
      <c r="H30" s="15"/>
      <c r="I30" s="15"/>
      <c r="J30" s="15"/>
      <c r="K30" s="15"/>
      <c r="L30" s="15"/>
      <c r="M30" s="15"/>
      <c r="N30" s="15"/>
    </row>
    <row r="31" spans="1:14" ht="15.75">
      <c r="A31" s="15"/>
      <c r="B31" s="15"/>
      <c r="C31" s="105" t="s">
        <v>834</v>
      </c>
      <c r="D31" s="363">
        <f>H10</f>
        <v>1618.75</v>
      </c>
      <c r="E31" s="15"/>
      <c r="F31" s="15"/>
      <c r="G31" s="15"/>
      <c r="H31" s="15"/>
      <c r="I31" s="15"/>
      <c r="J31" s="15"/>
      <c r="K31" s="15"/>
      <c r="L31" s="15"/>
      <c r="M31" s="15"/>
      <c r="N31" s="15"/>
    </row>
    <row r="32" spans="1:14" ht="15.75">
      <c r="A32" s="15"/>
      <c r="B32" s="15"/>
      <c r="C32" s="105" t="s">
        <v>864</v>
      </c>
      <c r="D32" s="904">
        <v>0</v>
      </c>
      <c r="E32" s="15"/>
      <c r="F32" s="15"/>
      <c r="G32" s="15"/>
      <c r="H32" s="15"/>
      <c r="I32" s="15"/>
      <c r="J32" s="15"/>
      <c r="K32" s="15"/>
      <c r="L32" s="15"/>
      <c r="M32" s="15"/>
      <c r="N32" s="15"/>
    </row>
    <row r="33" spans="1:14" ht="15.75">
      <c r="A33" s="15"/>
      <c r="B33" s="15"/>
      <c r="C33" s="105" t="s">
        <v>937</v>
      </c>
      <c r="D33" s="904">
        <f>H12</f>
        <v>1818.665</v>
      </c>
      <c r="E33" s="15"/>
      <c r="F33" s="15"/>
      <c r="G33" s="15"/>
      <c r="H33" s="15"/>
      <c r="I33" s="15"/>
      <c r="J33" s="15"/>
      <c r="K33" s="15"/>
      <c r="L33" s="15"/>
      <c r="M33" s="15"/>
      <c r="N33" s="15"/>
    </row>
    <row r="34" spans="1:14" ht="15.75">
      <c r="A34" s="15"/>
      <c r="B34" s="15"/>
      <c r="C34" s="105" t="s">
        <v>1037</v>
      </c>
      <c r="D34" s="1336">
        <f>H17</f>
        <v>1880.123</v>
      </c>
      <c r="E34" s="15"/>
      <c r="F34" s="15"/>
      <c r="G34" s="15"/>
      <c r="H34" s="15"/>
      <c r="I34" s="15"/>
      <c r="J34" s="15"/>
      <c r="K34" s="15"/>
      <c r="L34" s="15"/>
      <c r="M34" s="15"/>
      <c r="N34" s="15"/>
    </row>
    <row r="35" spans="1:14">
      <c r="A35" s="15"/>
      <c r="B35" s="15"/>
      <c r="C35" s="15"/>
      <c r="D35" s="15"/>
      <c r="E35" s="15"/>
      <c r="F35" s="15"/>
      <c r="G35" s="15"/>
      <c r="H35" s="15"/>
      <c r="I35" s="15"/>
      <c r="J35" s="15"/>
      <c r="K35" s="15"/>
      <c r="L35" s="15"/>
      <c r="M35" s="15"/>
      <c r="N35" s="15"/>
    </row>
    <row r="36" spans="1:14">
      <c r="A36" s="15"/>
      <c r="B36" s="15"/>
      <c r="C36" s="15"/>
      <c r="D36" s="15"/>
      <c r="E36" s="15"/>
      <c r="F36" s="15"/>
      <c r="G36" s="15"/>
      <c r="H36" s="15"/>
      <c r="I36" s="15"/>
      <c r="J36" s="15"/>
      <c r="K36" s="15"/>
      <c r="L36" s="15"/>
      <c r="M36" s="15"/>
      <c r="N36" s="15"/>
    </row>
    <row r="37" spans="1:14">
      <c r="A37" s="15"/>
      <c r="B37" s="15"/>
      <c r="C37" s="15"/>
      <c r="D37" s="15"/>
      <c r="E37" s="15"/>
      <c r="F37" s="15"/>
      <c r="G37" s="15"/>
      <c r="H37" s="15"/>
      <c r="I37" s="15"/>
      <c r="J37" s="15"/>
      <c r="K37" s="15"/>
      <c r="L37" s="15"/>
      <c r="M37" s="15"/>
      <c r="N37" s="15"/>
    </row>
    <row r="38" spans="1:14">
      <c r="A38" s="15"/>
      <c r="B38" s="15"/>
      <c r="C38" s="15"/>
      <c r="D38" s="15"/>
      <c r="E38" s="15"/>
      <c r="F38" s="15"/>
      <c r="G38" s="15"/>
      <c r="H38" s="15"/>
      <c r="I38" s="15"/>
      <c r="J38" s="15"/>
      <c r="K38" s="15"/>
      <c r="L38" s="15"/>
      <c r="M38" s="15"/>
      <c r="N38" s="15"/>
    </row>
    <row r="39" spans="1:14">
      <c r="A39" s="15"/>
      <c r="B39" s="15"/>
      <c r="C39" s="15"/>
      <c r="D39" s="15"/>
      <c r="E39" s="15"/>
      <c r="F39" s="15"/>
      <c r="G39" s="15"/>
      <c r="H39" s="15"/>
      <c r="I39" s="15"/>
      <c r="J39" s="15"/>
      <c r="K39" s="15"/>
      <c r="L39" s="15"/>
      <c r="M39" s="15"/>
      <c r="N39" s="15"/>
    </row>
    <row r="40" spans="1:14">
      <c r="A40" s="15"/>
      <c r="B40" s="15"/>
      <c r="C40" s="15"/>
      <c r="D40" s="15"/>
      <c r="E40" s="15"/>
      <c r="F40" s="15"/>
      <c r="G40" s="15"/>
      <c r="H40" s="15"/>
      <c r="I40" s="15"/>
      <c r="J40" s="15"/>
      <c r="K40" s="15"/>
      <c r="L40" s="15"/>
      <c r="M40" s="15"/>
      <c r="N40" s="15"/>
    </row>
    <row r="41" spans="1:14">
      <c r="A41" s="15"/>
      <c r="B41" s="15"/>
      <c r="C41" s="15"/>
      <c r="D41" s="15"/>
      <c r="E41" s="15"/>
      <c r="F41" s="15"/>
      <c r="G41" s="15"/>
      <c r="H41" s="15"/>
      <c r="I41" s="15"/>
      <c r="J41" s="15"/>
      <c r="K41" s="15"/>
      <c r="L41" s="15"/>
      <c r="M41" s="15"/>
      <c r="N41" s="15"/>
    </row>
    <row r="42" spans="1:14">
      <c r="A42" s="15"/>
      <c r="B42" s="15"/>
      <c r="C42" s="15"/>
      <c r="D42" s="15"/>
      <c r="E42" s="15"/>
      <c r="F42" s="15"/>
      <c r="G42" s="15"/>
      <c r="H42" s="15"/>
      <c r="I42" s="15"/>
      <c r="J42" s="15"/>
      <c r="K42" s="15"/>
      <c r="L42" s="15"/>
      <c r="M42" s="15"/>
      <c r="N42" s="15"/>
    </row>
    <row r="43" spans="1:14">
      <c r="A43" s="15"/>
      <c r="B43" s="15"/>
      <c r="C43" s="15"/>
      <c r="D43" s="15"/>
      <c r="E43" s="15"/>
      <c r="F43" s="15"/>
      <c r="G43" s="15"/>
      <c r="H43" s="15"/>
      <c r="I43" s="15"/>
      <c r="J43" s="15"/>
      <c r="K43" s="15"/>
      <c r="L43" s="15"/>
      <c r="M43" s="15"/>
      <c r="N43" s="15"/>
    </row>
    <row r="44" spans="1:14">
      <c r="A44" s="15"/>
      <c r="B44" s="15"/>
      <c r="C44" s="15"/>
      <c r="D44" s="15"/>
      <c r="E44" s="15"/>
      <c r="F44" s="15"/>
      <c r="G44" s="15"/>
      <c r="H44" s="15"/>
      <c r="I44" s="15"/>
      <c r="J44" s="15"/>
      <c r="K44" s="15"/>
      <c r="L44" s="15"/>
      <c r="M44" s="15"/>
      <c r="N44" s="15"/>
    </row>
    <row r="45" spans="1:14">
      <c r="A45" s="15"/>
      <c r="B45" s="15"/>
      <c r="C45" s="15"/>
      <c r="D45" s="15"/>
      <c r="E45" s="15"/>
      <c r="F45" s="15"/>
      <c r="G45" s="15"/>
      <c r="H45" s="15"/>
      <c r="I45" s="15"/>
      <c r="J45" s="15"/>
      <c r="K45" s="15"/>
      <c r="L45" s="15"/>
      <c r="M45" s="15"/>
      <c r="N45" s="15"/>
    </row>
    <row r="46" spans="1:14">
      <c r="A46" s="15"/>
      <c r="B46" s="15"/>
      <c r="C46" s="15"/>
      <c r="D46" s="15"/>
      <c r="E46" s="15"/>
      <c r="F46" s="15"/>
      <c r="G46" s="15"/>
      <c r="H46" s="15"/>
      <c r="I46" s="15"/>
      <c r="J46" s="15"/>
      <c r="K46" s="15"/>
      <c r="L46" s="15"/>
      <c r="M46" s="15"/>
      <c r="N46" s="15"/>
    </row>
    <row r="47" spans="1:14">
      <c r="A47" s="15"/>
      <c r="B47" s="15"/>
      <c r="C47" s="15"/>
      <c r="D47" s="15"/>
      <c r="E47" s="15"/>
      <c r="F47" s="15"/>
      <c r="G47" s="15"/>
      <c r="H47" s="15"/>
      <c r="I47" s="15"/>
      <c r="J47" s="15"/>
      <c r="K47" s="15"/>
      <c r="L47" s="15"/>
      <c r="M47" s="15"/>
      <c r="N47" s="15"/>
    </row>
    <row r="48" spans="1:14">
      <c r="A48" s="15"/>
      <c r="B48" s="15"/>
      <c r="C48" s="15"/>
      <c r="D48" s="15"/>
      <c r="E48" s="15"/>
      <c r="F48" s="15"/>
      <c r="G48" s="15"/>
      <c r="H48" s="15"/>
      <c r="I48" s="15"/>
      <c r="J48" s="15"/>
      <c r="K48" s="15"/>
      <c r="L48" s="15"/>
      <c r="M48" s="15"/>
      <c r="N48" s="15"/>
    </row>
    <row r="49" spans="1:14">
      <c r="A49" s="15"/>
      <c r="B49" s="15"/>
      <c r="C49" s="15"/>
      <c r="D49" s="15"/>
      <c r="E49" s="15"/>
      <c r="F49" s="15"/>
      <c r="G49" s="15"/>
      <c r="H49" s="15"/>
      <c r="I49" s="15"/>
      <c r="J49" s="15"/>
      <c r="K49" s="15"/>
      <c r="L49" s="15"/>
      <c r="M49" s="15"/>
      <c r="N49" s="15"/>
    </row>
    <row r="50" spans="1:14">
      <c r="A50" s="15"/>
      <c r="B50" s="15"/>
      <c r="C50" s="15"/>
      <c r="D50" s="15"/>
      <c r="E50" s="15"/>
      <c r="F50" s="15"/>
      <c r="G50" s="15"/>
      <c r="H50" s="15"/>
      <c r="I50" s="15"/>
      <c r="J50" s="15"/>
      <c r="K50" s="15"/>
      <c r="L50" s="15"/>
      <c r="M50" s="15"/>
      <c r="N50" s="15"/>
    </row>
    <row r="51" spans="1:14">
      <c r="A51" s="15"/>
      <c r="B51" s="15"/>
      <c r="C51" s="15"/>
      <c r="D51" s="15"/>
      <c r="E51" s="15"/>
      <c r="F51" s="15"/>
      <c r="G51" s="15"/>
      <c r="H51" s="15"/>
      <c r="I51" s="15"/>
      <c r="J51" s="15"/>
      <c r="K51" s="15"/>
      <c r="L51" s="15"/>
      <c r="M51" s="15"/>
      <c r="N51" s="15"/>
    </row>
    <row r="52" spans="1:14">
      <c r="A52" s="15"/>
      <c r="B52" s="15"/>
      <c r="C52" s="15"/>
      <c r="D52" s="15"/>
      <c r="E52" s="15"/>
      <c r="F52" s="15"/>
      <c r="G52" s="15"/>
      <c r="H52" s="15"/>
      <c r="I52" s="15"/>
      <c r="J52" s="15"/>
      <c r="K52" s="15"/>
      <c r="L52" s="15"/>
      <c r="M52" s="15"/>
      <c r="N52" s="15"/>
    </row>
    <row r="53" spans="1:14">
      <c r="A53" s="15"/>
      <c r="B53" s="15"/>
      <c r="C53" s="15"/>
      <c r="D53" s="15"/>
      <c r="E53" s="15"/>
      <c r="F53" s="15"/>
      <c r="G53" s="15"/>
      <c r="H53" s="15"/>
      <c r="I53" s="15"/>
      <c r="J53" s="15"/>
      <c r="K53" s="15"/>
      <c r="L53" s="15"/>
      <c r="M53" s="15"/>
      <c r="N53" s="15"/>
    </row>
  </sheetData>
  <mergeCells count="12">
    <mergeCell ref="B18:I18"/>
    <mergeCell ref="B2:I2"/>
    <mergeCell ref="B4:B8"/>
    <mergeCell ref="D4:E4"/>
    <mergeCell ref="F4:G4"/>
    <mergeCell ref="H4:I4"/>
    <mergeCell ref="D5:D8"/>
    <mergeCell ref="E5:E8"/>
    <mergeCell ref="F5:F8"/>
    <mergeCell ref="G5:G8"/>
    <mergeCell ref="I5:I8"/>
    <mergeCell ref="H5:H8"/>
  </mergeCells>
  <pageMargins left="0.7" right="0.7" top="0.75" bottom="0.75" header="0.3" footer="0.3"/>
  <pageSetup orientation="landscape" r:id="rId1"/>
  <ignoredErrors>
    <ignoredError sqref="B9:B10" numberStoredAsText="1"/>
    <ignoredError sqref="C17:I17" formulaRange="1"/>
  </ignoredErrors>
  <drawing r:id="rId2"/>
</worksheet>
</file>

<file path=xl/worksheets/sheet16.xml><?xml version="1.0" encoding="utf-8"?>
<worksheet xmlns="http://schemas.openxmlformats.org/spreadsheetml/2006/main" xmlns:r="http://schemas.openxmlformats.org/officeDocument/2006/relationships">
  <sheetPr codeName="Sheet16"/>
  <dimension ref="B1:J51"/>
  <sheetViews>
    <sheetView showGridLines="0" workbookViewId="0">
      <selection activeCell="C13" sqref="C13"/>
    </sheetView>
  </sheetViews>
  <sheetFormatPr defaultColWidth="8.77734375" defaultRowHeight="15"/>
  <cols>
    <col min="1" max="1" width="6.5546875" style="682" customWidth="1"/>
    <col min="2" max="2" width="16.5546875" style="682" customWidth="1"/>
    <col min="3" max="3" width="10.6640625" style="682" customWidth="1"/>
    <col min="4" max="4" width="10.88671875" style="682" customWidth="1"/>
    <col min="5" max="5" width="8.88671875" style="682" bestFit="1" customWidth="1"/>
    <col min="6" max="6" width="9.33203125" style="682" bestFit="1" customWidth="1"/>
    <col min="7" max="7" width="8.6640625" style="682" customWidth="1"/>
    <col min="8" max="8" width="8.5546875" style="682" customWidth="1"/>
    <col min="9" max="16384" width="8.77734375" style="682"/>
  </cols>
  <sheetData>
    <row r="1" spans="2:10">
      <c r="B1" s="18"/>
      <c r="C1" s="18"/>
      <c r="D1" s="18"/>
      <c r="E1" s="18"/>
      <c r="F1" s="18"/>
      <c r="G1" s="18"/>
      <c r="H1" s="18"/>
      <c r="I1" s="18"/>
      <c r="J1" s="15"/>
    </row>
    <row r="2" spans="2:10" ht="18" customHeight="1">
      <c r="B2" s="1503" t="s">
        <v>960</v>
      </c>
      <c r="C2" s="1503"/>
      <c r="D2" s="1503"/>
      <c r="E2" s="1503"/>
      <c r="F2" s="1503"/>
      <c r="G2" s="1503"/>
      <c r="H2" s="1503"/>
      <c r="I2" s="1503"/>
      <c r="J2" s="15"/>
    </row>
    <row r="3" spans="2:10" ht="15.75" thickBot="1">
      <c r="B3" s="18"/>
      <c r="C3" s="18"/>
      <c r="D3" s="18"/>
      <c r="E3" s="18"/>
      <c r="F3" s="18"/>
      <c r="G3" s="18"/>
      <c r="H3" s="18"/>
      <c r="I3" s="18"/>
      <c r="J3" s="15"/>
    </row>
    <row r="4" spans="2:10" ht="21" customHeight="1">
      <c r="B4" s="1490" t="s">
        <v>116</v>
      </c>
      <c r="C4" s="1506" t="s">
        <v>428</v>
      </c>
      <c r="D4" s="1507"/>
      <c r="E4" s="1506" t="s">
        <v>429</v>
      </c>
      <c r="F4" s="1507"/>
      <c r="G4" s="1506" t="s">
        <v>0</v>
      </c>
      <c r="H4" s="1508"/>
      <c r="I4" s="194"/>
      <c r="J4" s="681"/>
    </row>
    <row r="5" spans="2:10" ht="50.25" customHeight="1">
      <c r="B5" s="1492"/>
      <c r="C5" s="683" t="s">
        <v>430</v>
      </c>
      <c r="D5" s="683" t="s">
        <v>431</v>
      </c>
      <c r="E5" s="683" t="s">
        <v>430</v>
      </c>
      <c r="F5" s="683" t="s">
        <v>431</v>
      </c>
      <c r="G5" s="683" t="s">
        <v>430</v>
      </c>
      <c r="H5" s="198" t="s">
        <v>431</v>
      </c>
      <c r="I5" s="18"/>
      <c r="J5" s="15"/>
    </row>
    <row r="6" spans="2:10" ht="21" customHeight="1">
      <c r="B6" s="80">
        <v>2018</v>
      </c>
      <c r="C6" s="1008">
        <v>912.59034999999994</v>
      </c>
      <c r="D6" s="1008">
        <v>11287.5532</v>
      </c>
      <c r="E6" s="1008">
        <v>1274.9286000000002</v>
      </c>
      <c r="F6" s="1008">
        <v>16092.90236</v>
      </c>
      <c r="G6" s="1009">
        <f t="shared" ref="G6:G7" si="0">C6+E6</f>
        <v>2187.5189500000001</v>
      </c>
      <c r="H6" s="1337">
        <f t="shared" ref="H6:H7" si="1">D6+F6</f>
        <v>27380.455560000002</v>
      </c>
      <c r="I6" s="32"/>
      <c r="J6" s="15"/>
    </row>
    <row r="7" spans="2:10" s="742" customFormat="1" ht="21" customHeight="1">
      <c r="B7" s="80">
        <v>2019</v>
      </c>
      <c r="C7" s="1008">
        <v>977.7491</v>
      </c>
      <c r="D7" s="1008">
        <v>11893.162779999999</v>
      </c>
      <c r="E7" s="1008">
        <v>1231.1047999999998</v>
      </c>
      <c r="F7" s="1008">
        <v>14995.80068</v>
      </c>
      <c r="G7" s="1009">
        <f t="shared" si="0"/>
        <v>2208.8539000000001</v>
      </c>
      <c r="H7" s="1338">
        <f t="shared" si="1"/>
        <v>26888.963459999999</v>
      </c>
      <c r="I7" s="32"/>
      <c r="J7" s="15"/>
    </row>
    <row r="8" spans="2:10" s="866" customFormat="1" ht="21" customHeight="1">
      <c r="B8" s="80" t="s">
        <v>1050</v>
      </c>
      <c r="C8" s="1010">
        <v>712</v>
      </c>
      <c r="D8" s="1010">
        <v>8644.7000000000007</v>
      </c>
      <c r="E8" s="1010">
        <v>1209.4000000000001</v>
      </c>
      <c r="F8" s="1010">
        <v>14581.4</v>
      </c>
      <c r="G8" s="1009">
        <f>C8+E8</f>
        <v>1921.4</v>
      </c>
      <c r="H8" s="1338">
        <f>D8+F8</f>
        <v>23226.1</v>
      </c>
      <c r="I8" s="32"/>
      <c r="J8" s="15"/>
    </row>
    <row r="9" spans="2:10" s="1062" customFormat="1" ht="21" customHeight="1">
      <c r="B9" s="80" t="s">
        <v>1049</v>
      </c>
      <c r="C9" s="1010">
        <v>857.54723000000013</v>
      </c>
      <c r="D9" s="1010">
        <v>10421.547</v>
      </c>
      <c r="E9" s="1010">
        <v>1418.7820099999999</v>
      </c>
      <c r="F9" s="1010">
        <v>17247.350020000002</v>
      </c>
      <c r="G9" s="1009">
        <f>C9+E9</f>
        <v>2276.32924</v>
      </c>
      <c r="H9" s="1338">
        <f>D9+F9</f>
        <v>27668.897020000004</v>
      </c>
      <c r="I9" s="32"/>
      <c r="J9" s="15"/>
    </row>
    <row r="10" spans="2:10" ht="21" customHeight="1">
      <c r="B10" s="61" t="s">
        <v>961</v>
      </c>
      <c r="C10" s="1210">
        <v>234.19932</v>
      </c>
      <c r="D10" s="1210">
        <v>2916.4474799999998</v>
      </c>
      <c r="E10" s="1210">
        <v>394.29518999999999</v>
      </c>
      <c r="F10" s="1210">
        <v>4976.6031199999998</v>
      </c>
      <c r="G10" s="445">
        <f>E10+C10</f>
        <v>628.49450999999999</v>
      </c>
      <c r="H10" s="1211">
        <f>F10+D10</f>
        <v>7893.0505999999996</v>
      </c>
      <c r="I10" s="417"/>
      <c r="J10" s="276"/>
    </row>
    <row r="11" spans="2:10" ht="21" customHeight="1">
      <c r="B11" s="377" t="s">
        <v>743</v>
      </c>
      <c r="C11" s="1210">
        <v>220.94632000000001</v>
      </c>
      <c r="D11" s="1210">
        <v>2771.7531600000002</v>
      </c>
      <c r="E11" s="1210">
        <v>381.10161999999997</v>
      </c>
      <c r="F11" s="1210">
        <v>4883.15852</v>
      </c>
      <c r="G11" s="445">
        <f t="shared" ref="G11:G13" si="2">E11+C11</f>
        <v>602.04793999999993</v>
      </c>
      <c r="H11" s="1211">
        <f t="shared" ref="H11:H12" si="3">F11+D11</f>
        <v>7654.9116800000002</v>
      </c>
      <c r="I11" s="18"/>
      <c r="J11" s="15"/>
    </row>
    <row r="12" spans="2:10" ht="21" customHeight="1">
      <c r="B12" s="377" t="s">
        <v>744</v>
      </c>
      <c r="C12" s="445">
        <v>268.69781999999998</v>
      </c>
      <c r="D12" s="445">
        <v>3895.4853500000004</v>
      </c>
      <c r="E12" s="445">
        <v>493.78992</v>
      </c>
      <c r="F12" s="445">
        <v>7230.9526599999999</v>
      </c>
      <c r="G12" s="445">
        <f>E12+C12</f>
        <v>762.48774000000003</v>
      </c>
      <c r="H12" s="1211">
        <f t="shared" si="3"/>
        <v>11126.43801</v>
      </c>
      <c r="I12" s="18"/>
      <c r="J12" s="15"/>
    </row>
    <row r="13" spans="2:10" ht="21" customHeight="1">
      <c r="B13" s="150" t="s">
        <v>745</v>
      </c>
      <c r="C13" s="445">
        <v>362.52344999999997</v>
      </c>
      <c r="D13" s="445">
        <v>5233.8422599999994</v>
      </c>
      <c r="E13" s="445">
        <v>426.26053000000002</v>
      </c>
      <c r="F13" s="445">
        <v>6189.5199499999999</v>
      </c>
      <c r="G13" s="445">
        <f t="shared" si="2"/>
        <v>788.78397999999993</v>
      </c>
      <c r="H13" s="1211">
        <f>F13+D13</f>
        <v>11423.362209999999</v>
      </c>
      <c r="I13" s="18"/>
      <c r="J13" s="15"/>
    </row>
    <row r="14" spans="2:10" ht="21" customHeight="1" thickBot="1">
      <c r="B14" s="214" t="s">
        <v>962</v>
      </c>
      <c r="C14" s="1011">
        <f t="shared" ref="C14:H14" si="4">SUM(C10:C13)</f>
        <v>1086.36691</v>
      </c>
      <c r="D14" s="1011">
        <f t="shared" si="4"/>
        <v>14817.528249999999</v>
      </c>
      <c r="E14" s="1011">
        <f t="shared" si="4"/>
        <v>1695.4472599999999</v>
      </c>
      <c r="F14" s="1011">
        <f t="shared" si="4"/>
        <v>23280.234250000001</v>
      </c>
      <c r="G14" s="1011">
        <f t="shared" si="4"/>
        <v>2781.8141699999996</v>
      </c>
      <c r="H14" s="1012">
        <f t="shared" si="4"/>
        <v>38097.762499999997</v>
      </c>
      <c r="I14" s="18"/>
      <c r="J14" s="15"/>
    </row>
    <row r="15" spans="2:10" ht="14.25" customHeight="1">
      <c r="B15" s="325" t="s">
        <v>771</v>
      </c>
      <c r="C15" s="184"/>
      <c r="D15" s="184"/>
      <c r="E15" s="184"/>
      <c r="F15" s="28"/>
      <c r="G15" s="16"/>
      <c r="H15" s="692"/>
      <c r="I15" s="32"/>
      <c r="J15" s="15"/>
    </row>
    <row r="16" spans="2:10">
      <c r="B16" s="1504" t="s">
        <v>432</v>
      </c>
      <c r="C16" s="1505"/>
      <c r="D16" s="1505"/>
      <c r="E16" s="1505"/>
      <c r="F16" s="1505"/>
      <c r="G16" s="1505"/>
      <c r="H16" s="1505"/>
      <c r="I16" s="18"/>
      <c r="J16" s="15"/>
    </row>
    <row r="17" spans="2:10">
      <c r="B17" s="823" t="s">
        <v>1046</v>
      </c>
      <c r="I17" s="18"/>
      <c r="J17" s="15"/>
    </row>
    <row r="18" spans="2:10" ht="15.75">
      <c r="B18" s="195"/>
      <c r="C18" s="680"/>
      <c r="D18" s="680"/>
      <c r="E18" s="680"/>
      <c r="F18" s="680"/>
      <c r="G18" s="680"/>
      <c r="H18" s="680"/>
      <c r="I18" s="18"/>
      <c r="J18" s="15"/>
    </row>
    <row r="19" spans="2:10" ht="15.75">
      <c r="B19" s="17"/>
      <c r="C19" s="17"/>
      <c r="D19" s="17"/>
      <c r="E19" s="17"/>
      <c r="F19" s="17"/>
      <c r="G19" s="196"/>
      <c r="H19" s="16"/>
      <c r="I19" s="18"/>
      <c r="J19" s="15"/>
    </row>
    <row r="20" spans="2:10" ht="15.75">
      <c r="B20" s="17"/>
      <c r="C20" s="17"/>
      <c r="D20" s="17"/>
      <c r="E20" s="17"/>
      <c r="F20" s="17"/>
      <c r="G20" s="16"/>
      <c r="H20" s="16"/>
      <c r="I20" s="18"/>
      <c r="J20" s="15"/>
    </row>
    <row r="21" spans="2:10" ht="20.25">
      <c r="B21" s="343" t="s">
        <v>434</v>
      </c>
      <c r="C21" s="18"/>
      <c r="D21" s="18"/>
      <c r="E21" s="18"/>
      <c r="F21" s="18"/>
      <c r="G21" s="18"/>
      <c r="H21" s="18"/>
      <c r="I21" s="18"/>
      <c r="J21" s="15"/>
    </row>
    <row r="22" spans="2:10">
      <c r="B22" s="197"/>
      <c r="C22" s="18"/>
      <c r="D22" s="18"/>
      <c r="E22" s="18"/>
      <c r="F22" s="18"/>
      <c r="G22" s="18"/>
      <c r="H22" s="18"/>
      <c r="I22" s="18"/>
      <c r="J22" s="15"/>
    </row>
    <row r="23" spans="2:10">
      <c r="B23" s="197"/>
      <c r="C23" s="18"/>
      <c r="D23" s="18"/>
      <c r="E23" s="18"/>
      <c r="F23" s="18"/>
      <c r="G23" s="18"/>
      <c r="H23" s="18"/>
      <c r="I23" s="18"/>
      <c r="J23" s="15"/>
    </row>
    <row r="24" spans="2:10">
      <c r="B24" s="197"/>
      <c r="C24" s="18"/>
      <c r="D24" s="18"/>
      <c r="E24" s="18"/>
      <c r="F24" s="18"/>
      <c r="G24" s="18"/>
      <c r="H24" s="18"/>
      <c r="I24" s="18"/>
      <c r="J24" s="15"/>
    </row>
    <row r="25" spans="2:10" ht="15.75">
      <c r="B25" s="15"/>
      <c r="C25" s="15"/>
      <c r="D25" s="30"/>
      <c r="E25" s="30"/>
      <c r="F25" s="30"/>
      <c r="G25" s="112"/>
      <c r="H25" s="18"/>
      <c r="I25" s="18"/>
      <c r="J25" s="15"/>
    </row>
    <row r="26" spans="2:10" ht="15.75">
      <c r="C26" s="63" t="s">
        <v>785</v>
      </c>
      <c r="E26" s="30"/>
      <c r="F26" s="30"/>
      <c r="G26" s="112"/>
      <c r="H26" s="18"/>
      <c r="I26" s="18"/>
      <c r="J26" s="15"/>
    </row>
    <row r="27" spans="2:10" ht="15.75">
      <c r="C27" s="1149" t="s">
        <v>813</v>
      </c>
      <c r="D27" s="356">
        <f>G6</f>
        <v>2187.5189500000001</v>
      </c>
      <c r="E27" s="18"/>
      <c r="F27" s="18"/>
      <c r="G27" s="18"/>
      <c r="H27" s="18"/>
      <c r="I27" s="18"/>
      <c r="J27" s="15"/>
    </row>
    <row r="28" spans="2:10" ht="15.75">
      <c r="B28" s="18"/>
      <c r="C28" s="1149" t="s">
        <v>834</v>
      </c>
      <c r="D28" s="356">
        <f t="shared" ref="D28:D30" si="5">G7</f>
        <v>2208.8539000000001</v>
      </c>
      <c r="E28" s="18"/>
      <c r="F28" s="18"/>
      <c r="G28" s="18"/>
      <c r="H28" s="18"/>
      <c r="I28" s="18"/>
      <c r="J28" s="15"/>
    </row>
    <row r="29" spans="2:10" ht="15.75">
      <c r="B29" s="18"/>
      <c r="C29" s="1149" t="s">
        <v>894</v>
      </c>
      <c r="D29" s="356">
        <f t="shared" si="5"/>
        <v>1921.4</v>
      </c>
      <c r="E29" s="18"/>
      <c r="F29" s="18"/>
      <c r="G29" s="18"/>
      <c r="H29" s="18"/>
      <c r="I29" s="18"/>
      <c r="J29" s="15"/>
    </row>
    <row r="30" spans="2:10" ht="15.75">
      <c r="B30" s="18"/>
      <c r="C30" s="1149" t="s">
        <v>937</v>
      </c>
      <c r="D30" s="356">
        <f t="shared" si="5"/>
        <v>2276.32924</v>
      </c>
      <c r="E30" s="18"/>
      <c r="F30" s="18"/>
      <c r="G30" s="18"/>
      <c r="H30" s="18"/>
      <c r="I30" s="18"/>
      <c r="J30" s="15"/>
    </row>
    <row r="31" spans="2:10" ht="15.75">
      <c r="B31" s="18"/>
      <c r="C31" s="1149" t="s">
        <v>950</v>
      </c>
      <c r="D31" s="356">
        <f>G14</f>
        <v>2781.8141699999996</v>
      </c>
      <c r="E31" s="18"/>
      <c r="F31" s="18"/>
      <c r="G31" s="18"/>
      <c r="H31" s="18"/>
      <c r="I31" s="18"/>
      <c r="J31" s="15"/>
    </row>
    <row r="32" spans="2:10">
      <c r="B32" s="18"/>
      <c r="C32" s="18"/>
      <c r="D32" s="18"/>
      <c r="E32" s="18"/>
      <c r="F32" s="18"/>
      <c r="G32" s="18"/>
      <c r="H32" s="18"/>
      <c r="I32" s="18"/>
      <c r="J32" s="15"/>
    </row>
    <row r="33" spans="2:10">
      <c r="B33" s="18"/>
      <c r="C33" s="18"/>
      <c r="D33" s="18"/>
      <c r="E33" s="18"/>
      <c r="F33" s="18"/>
      <c r="G33" s="18"/>
      <c r="H33" s="18"/>
      <c r="I33" s="18"/>
      <c r="J33" s="15"/>
    </row>
    <row r="34" spans="2:10">
      <c r="B34" s="18"/>
      <c r="C34" s="18"/>
      <c r="D34" s="18"/>
      <c r="E34" s="18"/>
      <c r="F34" s="18"/>
      <c r="G34" s="18"/>
      <c r="H34" s="18"/>
      <c r="I34" s="18"/>
      <c r="J34" s="15"/>
    </row>
    <row r="35" spans="2:10">
      <c r="B35" s="32"/>
      <c r="C35" s="32"/>
      <c r="D35" s="32"/>
      <c r="E35" s="32"/>
      <c r="F35" s="32"/>
      <c r="G35" s="32"/>
      <c r="H35" s="32"/>
      <c r="I35" s="18"/>
      <c r="J35" s="15"/>
    </row>
    <row r="36" spans="2:10" ht="15.75">
      <c r="B36" s="32"/>
      <c r="C36" s="32"/>
      <c r="D36" s="32"/>
      <c r="E36" s="32"/>
      <c r="F36" s="32"/>
      <c r="G36" s="113"/>
      <c r="H36" s="32"/>
      <c r="I36" s="18"/>
      <c r="J36" s="15"/>
    </row>
    <row r="37" spans="2:10">
      <c r="B37" s="32"/>
      <c r="C37" s="32"/>
      <c r="D37" s="32"/>
      <c r="E37" s="32"/>
      <c r="F37" s="32"/>
      <c r="G37" s="114"/>
      <c r="H37" s="32"/>
      <c r="I37" s="18"/>
      <c r="J37" s="15"/>
    </row>
    <row r="38" spans="2:10">
      <c r="B38" s="32"/>
      <c r="C38" s="32"/>
      <c r="D38" s="32"/>
      <c r="E38" s="32"/>
      <c r="F38" s="32"/>
      <c r="G38" s="114"/>
      <c r="H38" s="32"/>
      <c r="I38" s="18"/>
      <c r="J38" s="15"/>
    </row>
    <row r="39" spans="2:10">
      <c r="B39" s="115"/>
      <c r="C39" s="115"/>
      <c r="D39" s="115"/>
      <c r="E39" s="115"/>
      <c r="F39" s="115"/>
      <c r="G39" s="114"/>
      <c r="H39" s="32"/>
      <c r="I39" s="18"/>
      <c r="J39" s="15"/>
    </row>
    <row r="40" spans="2:10">
      <c r="B40" s="115"/>
      <c r="C40" s="115"/>
      <c r="D40" s="115"/>
      <c r="E40" s="115"/>
      <c r="F40" s="115"/>
      <c r="G40" s="114"/>
      <c r="H40" s="32"/>
      <c r="I40" s="18"/>
      <c r="J40" s="15"/>
    </row>
    <row r="41" spans="2:10">
      <c r="B41" s="32"/>
      <c r="C41" s="32"/>
      <c r="D41" s="32"/>
      <c r="E41" s="32"/>
      <c r="F41" s="32"/>
      <c r="G41" s="32"/>
      <c r="H41" s="32"/>
      <c r="I41" s="18"/>
      <c r="J41" s="15"/>
    </row>
    <row r="42" spans="2:10">
      <c r="B42" s="15"/>
      <c r="C42" s="15"/>
      <c r="D42" s="15"/>
      <c r="E42" s="15"/>
      <c r="F42" s="15"/>
      <c r="G42" s="15"/>
      <c r="H42" s="15"/>
      <c r="I42" s="15"/>
      <c r="J42" s="15"/>
    </row>
    <row r="43" spans="2:10">
      <c r="B43" s="15"/>
      <c r="C43" s="15"/>
      <c r="D43" s="15"/>
      <c r="E43" s="15"/>
      <c r="F43" s="15"/>
      <c r="G43" s="15"/>
      <c r="H43" s="15"/>
      <c r="I43" s="15"/>
      <c r="J43" s="15"/>
    </row>
    <row r="44" spans="2:10">
      <c r="B44" s="15"/>
      <c r="C44" s="15"/>
      <c r="D44" s="15"/>
      <c r="E44" s="15"/>
      <c r="F44" s="15"/>
      <c r="G44" s="15"/>
      <c r="H44" s="15"/>
      <c r="I44" s="15"/>
      <c r="J44" s="15"/>
    </row>
    <row r="45" spans="2:10">
      <c r="B45" s="15"/>
      <c r="C45" s="15"/>
      <c r="D45" s="15"/>
      <c r="E45" s="15"/>
      <c r="F45" s="15"/>
      <c r="G45" s="15"/>
      <c r="H45" s="15"/>
      <c r="I45" s="15"/>
      <c r="J45" s="15"/>
    </row>
    <row r="46" spans="2:10">
      <c r="B46" s="15"/>
      <c r="C46" s="15"/>
      <c r="D46" s="15"/>
      <c r="E46" s="15"/>
      <c r="F46" s="15"/>
      <c r="G46" s="15"/>
      <c r="H46" s="15"/>
      <c r="I46" s="15"/>
      <c r="J46" s="15"/>
    </row>
    <row r="47" spans="2:10">
      <c r="B47" s="15"/>
      <c r="C47" s="15"/>
      <c r="D47" s="15"/>
      <c r="E47" s="15"/>
      <c r="F47" s="15"/>
      <c r="G47" s="15"/>
      <c r="H47" s="15"/>
      <c r="I47" s="15"/>
      <c r="J47" s="15"/>
    </row>
    <row r="48" spans="2:10" ht="15.75">
      <c r="B48" s="30"/>
      <c r="C48" s="112"/>
      <c r="D48" s="15"/>
      <c r="E48" s="15"/>
      <c r="F48" s="15"/>
      <c r="G48" s="15"/>
      <c r="H48" s="15"/>
      <c r="I48" s="15"/>
      <c r="J48" s="15"/>
    </row>
    <row r="49" spans="2:3" ht="15.75">
      <c r="B49" s="30"/>
      <c r="C49" s="112"/>
    </row>
    <row r="50" spans="2:3" ht="15.75">
      <c r="B50" s="30"/>
      <c r="C50" s="112"/>
    </row>
    <row r="51" spans="2:3" ht="15.75">
      <c r="B51" s="31"/>
      <c r="C51" s="112"/>
    </row>
  </sheetData>
  <mergeCells count="6">
    <mergeCell ref="B2:I2"/>
    <mergeCell ref="B16:H16"/>
    <mergeCell ref="B4:B5"/>
    <mergeCell ref="C4:D4"/>
    <mergeCell ref="E4:F4"/>
    <mergeCell ref="G4:H4"/>
  </mergeCells>
  <pageMargins left="0.7" right="0.7" top="0.75" bottom="0.75" header="0.3" footer="0.3"/>
  <pageSetup orientation="portrait" r:id="rId1"/>
  <ignoredErrors>
    <ignoredError sqref="C14:H14" formulaRange="1"/>
    <ignoredError sqref="C27:C28 C31" numberStoredAsText="1"/>
  </ignoredErrors>
  <drawing r:id="rId2"/>
</worksheet>
</file>

<file path=xl/worksheets/sheet17.xml><?xml version="1.0" encoding="utf-8"?>
<worksheet xmlns="http://schemas.openxmlformats.org/spreadsheetml/2006/main" xmlns:r="http://schemas.openxmlformats.org/officeDocument/2006/relationships">
  <sheetPr codeName="Sheet17"/>
  <dimension ref="A1:J89"/>
  <sheetViews>
    <sheetView showGridLines="0" workbookViewId="0"/>
  </sheetViews>
  <sheetFormatPr defaultRowHeight="15"/>
  <cols>
    <col min="2" max="2" width="16.33203125" customWidth="1"/>
    <col min="3" max="3" width="11" customWidth="1"/>
    <col min="4" max="4" width="10.77734375" customWidth="1"/>
  </cols>
  <sheetData>
    <row r="1" spans="1:10">
      <c r="A1" s="18"/>
      <c r="B1" s="18"/>
      <c r="C1" s="18"/>
      <c r="D1" s="18"/>
      <c r="E1" s="18"/>
      <c r="F1" s="15"/>
      <c r="G1" s="15"/>
      <c r="H1" s="15"/>
      <c r="I1" s="15"/>
      <c r="J1" s="15"/>
    </row>
    <row r="2" spans="1:10" ht="15.75">
      <c r="A2" s="18"/>
      <c r="B2" s="133" t="s">
        <v>963</v>
      </c>
      <c r="C2" s="18"/>
      <c r="D2" s="18"/>
      <c r="E2" s="18"/>
      <c r="F2" s="15"/>
      <c r="G2" s="15"/>
      <c r="H2" s="15"/>
      <c r="I2" s="15"/>
      <c r="J2" s="15"/>
    </row>
    <row r="3" spans="1:10" ht="10.5" customHeight="1" thickBot="1">
      <c r="A3" s="18"/>
      <c r="B3" s="18"/>
      <c r="C3" s="18"/>
      <c r="D3" s="18"/>
      <c r="E3" s="18"/>
      <c r="F3" s="15"/>
      <c r="G3" s="15"/>
      <c r="H3" s="15"/>
      <c r="I3" s="15"/>
      <c r="J3" s="15"/>
    </row>
    <row r="4" spans="1:10" ht="15.75">
      <c r="A4" s="32"/>
      <c r="B4" s="1490" t="s">
        <v>116</v>
      </c>
      <c r="C4" s="215" t="s">
        <v>239</v>
      </c>
      <c r="D4" s="216" t="s">
        <v>105</v>
      </c>
      <c r="E4" s="18"/>
      <c r="F4" s="15"/>
      <c r="G4" s="15"/>
      <c r="H4" s="15"/>
      <c r="I4" s="15"/>
      <c r="J4" s="15"/>
    </row>
    <row r="5" spans="1:10" ht="15.75">
      <c r="A5" s="32"/>
      <c r="B5" s="1492"/>
      <c r="C5" s="111" t="s">
        <v>106</v>
      </c>
      <c r="D5" s="217" t="s">
        <v>229</v>
      </c>
      <c r="E5" s="18"/>
      <c r="F5" s="15"/>
      <c r="G5" s="15"/>
      <c r="H5" s="15"/>
      <c r="I5" s="15"/>
      <c r="J5" s="15"/>
    </row>
    <row r="6" spans="1:10" s="634" customFormat="1" ht="21" customHeight="1">
      <c r="A6" s="32"/>
      <c r="B6" s="80" t="s">
        <v>813</v>
      </c>
      <c r="C6" s="418">
        <v>206.77988999999997</v>
      </c>
      <c r="D6" s="332">
        <v>2758.6675999999998</v>
      </c>
      <c r="E6" s="18"/>
      <c r="F6" s="15"/>
      <c r="G6" s="15"/>
      <c r="H6" s="15"/>
      <c r="I6" s="15"/>
      <c r="J6" s="15"/>
    </row>
    <row r="7" spans="1:10" s="742" customFormat="1" ht="21" customHeight="1">
      <c r="A7" s="32"/>
      <c r="B7" s="80" t="s">
        <v>834</v>
      </c>
      <c r="C7" s="418">
        <v>308.42237</v>
      </c>
      <c r="D7" s="332">
        <v>4020.9140699999998</v>
      </c>
      <c r="E7" s="18"/>
      <c r="F7" s="15"/>
      <c r="G7" s="15"/>
      <c r="H7" s="15"/>
      <c r="I7" s="15"/>
      <c r="J7" s="15"/>
    </row>
    <row r="8" spans="1:10" s="866" customFormat="1" ht="21" customHeight="1">
      <c r="A8" s="32"/>
      <c r="B8" s="80" t="s">
        <v>1050</v>
      </c>
      <c r="C8" s="1339">
        <v>290.7</v>
      </c>
      <c r="D8" s="332">
        <v>3728.9529899999998</v>
      </c>
      <c r="E8" s="18"/>
      <c r="F8" s="15"/>
      <c r="G8" s="15"/>
      <c r="H8" s="15"/>
      <c r="I8" s="15"/>
      <c r="J8" s="15"/>
    </row>
    <row r="9" spans="1:10" s="1062" customFormat="1" ht="21" customHeight="1">
      <c r="A9" s="32"/>
      <c r="B9" s="80" t="s">
        <v>895</v>
      </c>
      <c r="C9" s="875">
        <v>366.31157999999999</v>
      </c>
      <c r="D9" s="332">
        <v>4734.2399800000003</v>
      </c>
      <c r="E9" s="18"/>
      <c r="F9" s="15"/>
      <c r="G9" s="15"/>
      <c r="H9" s="15"/>
      <c r="I9" s="15"/>
      <c r="J9" s="15"/>
    </row>
    <row r="10" spans="1:10" s="320" customFormat="1" ht="21" customHeight="1">
      <c r="A10" s="32"/>
      <c r="B10" s="34" t="s">
        <v>1051</v>
      </c>
      <c r="C10" s="913">
        <v>133.57413</v>
      </c>
      <c r="D10" s="914">
        <v>1751.9774100000002</v>
      </c>
      <c r="E10" s="18"/>
      <c r="F10" s="15"/>
      <c r="G10" s="15"/>
      <c r="H10" s="15"/>
      <c r="I10" s="15"/>
      <c r="J10" s="15"/>
    </row>
    <row r="11" spans="1:10" ht="21" customHeight="1">
      <c r="A11" s="32"/>
      <c r="B11" s="377" t="s">
        <v>871</v>
      </c>
      <c r="C11" s="913">
        <v>169.79701</v>
      </c>
      <c r="D11" s="914">
        <v>2236.2115899999999</v>
      </c>
      <c r="E11" s="18"/>
      <c r="F11" s="15"/>
      <c r="G11" s="15"/>
      <c r="H11" s="15"/>
      <c r="I11" s="15"/>
      <c r="J11" s="15"/>
    </row>
    <row r="12" spans="1:10" ht="21" customHeight="1">
      <c r="A12" s="32"/>
      <c r="B12" s="377" t="s">
        <v>832</v>
      </c>
      <c r="C12" s="445">
        <v>194.09581</v>
      </c>
      <c r="D12" s="1055">
        <v>2567.6078600000005</v>
      </c>
      <c r="E12" s="18"/>
      <c r="F12" s="15"/>
      <c r="G12" s="15"/>
      <c r="H12" s="15"/>
      <c r="I12" s="15"/>
      <c r="J12" s="15"/>
    </row>
    <row r="13" spans="1:10" ht="21" customHeight="1">
      <c r="A13" s="32"/>
      <c r="B13" s="150" t="s">
        <v>833</v>
      </c>
      <c r="C13" s="446">
        <v>131.44413999999998</v>
      </c>
      <c r="D13" s="1294">
        <v>1748.59043</v>
      </c>
      <c r="E13" s="29"/>
      <c r="F13" s="15"/>
      <c r="G13" s="15"/>
      <c r="H13" s="15"/>
      <c r="I13" s="15"/>
      <c r="J13" s="15"/>
    </row>
    <row r="14" spans="1:10" ht="21" customHeight="1" thickBot="1">
      <c r="A14" s="32"/>
      <c r="B14" s="186" t="s">
        <v>954</v>
      </c>
      <c r="C14" s="340">
        <f>SUM(C10:C13)</f>
        <v>628.91108999999994</v>
      </c>
      <c r="D14" s="795">
        <f>SUM(D10:D13)</f>
        <v>8304.3872900000006</v>
      </c>
      <c r="E14" s="18"/>
      <c r="F14" s="15"/>
      <c r="G14" s="15"/>
      <c r="H14" s="15"/>
      <c r="I14" s="15"/>
      <c r="J14" s="15"/>
    </row>
    <row r="15" spans="1:10" ht="16.5" customHeight="1">
      <c r="A15" s="32"/>
      <c r="B15" s="1509" t="s">
        <v>772</v>
      </c>
      <c r="C15" s="1509"/>
      <c r="D15" s="1509"/>
      <c r="E15" s="18"/>
      <c r="F15" s="15"/>
      <c r="G15" s="15"/>
      <c r="H15" s="15"/>
      <c r="I15" s="15"/>
      <c r="J15" s="15"/>
    </row>
    <row r="16" spans="1:10" s="1054" customFormat="1" ht="16.5" customHeight="1">
      <c r="A16" s="32"/>
      <c r="B16" s="1340" t="s">
        <v>1046</v>
      </c>
      <c r="C16" s="1056"/>
      <c r="D16" s="1056"/>
      <c r="E16" s="18"/>
      <c r="F16" s="15"/>
      <c r="G16" s="15"/>
      <c r="H16" s="15"/>
      <c r="I16" s="15"/>
      <c r="J16" s="15"/>
    </row>
    <row r="17" spans="1:10" s="1054" customFormat="1" ht="16.5" customHeight="1">
      <c r="A17" s="32"/>
      <c r="B17" s="1056"/>
      <c r="C17" s="1056"/>
      <c r="D17" s="1056"/>
      <c r="E17" s="18"/>
      <c r="F17" s="15"/>
      <c r="G17" s="15"/>
      <c r="H17" s="15"/>
      <c r="I17" s="15"/>
      <c r="J17" s="15"/>
    </row>
    <row r="18" spans="1:10">
      <c r="A18" s="18"/>
      <c r="E18" s="18"/>
      <c r="F18" s="15"/>
      <c r="G18" s="15"/>
      <c r="H18" s="15"/>
      <c r="I18" s="15"/>
      <c r="J18" s="15"/>
    </row>
    <row r="19" spans="1:10" ht="15.75">
      <c r="A19" s="18"/>
      <c r="B19" s="28"/>
      <c r="C19" s="16"/>
      <c r="D19" s="16"/>
      <c r="E19" s="18"/>
      <c r="F19" s="15"/>
      <c r="G19" s="15"/>
      <c r="H19" s="15"/>
      <c r="I19" s="15"/>
      <c r="J19" s="15"/>
    </row>
    <row r="20" spans="1:10">
      <c r="A20" s="18"/>
      <c r="B20" s="18"/>
      <c r="C20" s="18"/>
      <c r="D20" s="18"/>
      <c r="E20" s="18"/>
      <c r="F20" s="15"/>
      <c r="G20" s="15"/>
      <c r="H20" s="15"/>
      <c r="I20" s="15"/>
      <c r="J20" s="15"/>
    </row>
    <row r="21" spans="1:10" ht="15.75">
      <c r="A21" s="18"/>
      <c r="B21" s="30"/>
      <c r="C21" s="449" t="s">
        <v>782</v>
      </c>
      <c r="D21" s="18"/>
      <c r="E21" s="18"/>
      <c r="F21" s="15"/>
      <c r="G21" s="15"/>
      <c r="H21" s="15"/>
      <c r="I21" s="15"/>
      <c r="J21" s="15"/>
    </row>
    <row r="22" spans="1:10" ht="15.75">
      <c r="A22" s="18"/>
      <c r="B22" s="450" t="s">
        <v>813</v>
      </c>
      <c r="C22" s="500">
        <f>C6</f>
        <v>206.77988999999997</v>
      </c>
      <c r="D22" s="18"/>
      <c r="E22" s="137"/>
      <c r="F22" s="15"/>
      <c r="G22" s="15"/>
      <c r="H22" s="15"/>
      <c r="I22" s="15"/>
      <c r="J22" s="15"/>
    </row>
    <row r="23" spans="1:10" ht="15.75">
      <c r="A23" s="18"/>
      <c r="B23" s="450" t="s">
        <v>834</v>
      </c>
      <c r="C23" s="518">
        <f>C7</f>
        <v>308.42237</v>
      </c>
      <c r="D23" s="18"/>
      <c r="E23" s="18"/>
      <c r="F23" s="15"/>
      <c r="G23" s="15"/>
      <c r="H23" s="15"/>
      <c r="I23" s="15"/>
      <c r="J23" s="15"/>
    </row>
    <row r="24" spans="1:10" ht="15.75">
      <c r="A24" s="32"/>
      <c r="B24" s="450" t="s">
        <v>1050</v>
      </c>
      <c r="C24" s="749">
        <f>C8</f>
        <v>290.7</v>
      </c>
      <c r="D24" s="32"/>
      <c r="E24" s="18"/>
      <c r="F24" s="15"/>
      <c r="G24" s="15"/>
      <c r="H24" s="15"/>
      <c r="I24" s="15"/>
      <c r="J24" s="15"/>
    </row>
    <row r="25" spans="1:10" ht="15.75">
      <c r="A25" s="32"/>
      <c r="B25" s="450" t="s">
        <v>895</v>
      </c>
      <c r="C25" s="749">
        <f>C9</f>
        <v>366.31157999999999</v>
      </c>
      <c r="D25" s="32"/>
      <c r="E25" s="18"/>
      <c r="F25" s="15"/>
      <c r="G25" s="15"/>
      <c r="H25" s="15"/>
      <c r="I25" s="15"/>
      <c r="J25" s="15"/>
    </row>
    <row r="26" spans="1:10" ht="15.75">
      <c r="A26" s="32"/>
      <c r="B26" s="450" t="s">
        <v>950</v>
      </c>
      <c r="C26" s="1212">
        <f>C14</f>
        <v>628.91108999999994</v>
      </c>
      <c r="D26" s="32"/>
      <c r="E26" s="18"/>
      <c r="F26" s="15"/>
      <c r="G26" s="15"/>
      <c r="H26" s="15"/>
      <c r="I26" s="15"/>
      <c r="J26" s="15"/>
    </row>
    <row r="27" spans="1:10">
      <c r="A27" s="32"/>
      <c r="B27" s="32"/>
      <c r="C27" s="114"/>
      <c r="D27" s="32"/>
      <c r="E27" s="18"/>
      <c r="F27" s="15"/>
      <c r="G27" s="15"/>
      <c r="H27" s="15"/>
      <c r="I27" s="15"/>
      <c r="J27" s="15"/>
    </row>
    <row r="28" spans="1:10">
      <c r="A28" s="32"/>
      <c r="B28" s="115"/>
      <c r="C28" s="114"/>
      <c r="D28" s="32"/>
      <c r="E28" s="18"/>
      <c r="F28" s="15"/>
      <c r="G28" s="15"/>
      <c r="H28" s="15"/>
      <c r="I28" s="15"/>
      <c r="J28" s="15"/>
    </row>
    <row r="29" spans="1:10">
      <c r="A29" s="32"/>
      <c r="B29" s="115"/>
      <c r="C29" s="114"/>
      <c r="D29" s="32"/>
      <c r="E29" s="18"/>
      <c r="F29" s="15"/>
      <c r="G29" s="15"/>
      <c r="H29" s="15"/>
      <c r="I29" s="15"/>
      <c r="J29" s="15"/>
    </row>
    <row r="30" spans="1:10">
      <c r="A30" s="32"/>
      <c r="B30" s="32"/>
      <c r="C30" s="32"/>
      <c r="D30" s="32"/>
      <c r="E30" s="18"/>
      <c r="F30" s="15"/>
      <c r="G30" s="15"/>
      <c r="H30" s="15"/>
      <c r="I30" s="15"/>
      <c r="J30" s="15"/>
    </row>
    <row r="31" spans="1:10">
      <c r="A31" s="15"/>
      <c r="B31" s="15"/>
      <c r="C31" s="15"/>
      <c r="D31" s="15"/>
      <c r="E31" s="15"/>
      <c r="F31" s="15"/>
      <c r="G31" s="15"/>
      <c r="H31" s="15"/>
      <c r="I31" s="15"/>
      <c r="J31" s="15"/>
    </row>
    <row r="32" spans="1:10">
      <c r="A32" s="15"/>
      <c r="B32" s="15"/>
      <c r="C32" s="15"/>
      <c r="D32" s="15"/>
      <c r="E32" s="15"/>
      <c r="F32" s="15"/>
      <c r="G32" s="15"/>
      <c r="H32" s="15"/>
      <c r="I32" s="15"/>
      <c r="J32" s="15"/>
    </row>
    <row r="33" spans="1:10">
      <c r="A33" s="15"/>
      <c r="B33" s="15"/>
      <c r="C33" s="15"/>
      <c r="D33" s="15"/>
      <c r="E33" s="15"/>
      <c r="F33" s="15"/>
      <c r="G33" s="15"/>
      <c r="H33" s="15"/>
      <c r="I33" s="15"/>
      <c r="J33" s="15"/>
    </row>
    <row r="34" spans="1:10">
      <c r="A34" s="15"/>
      <c r="B34" s="15"/>
      <c r="C34" s="15"/>
      <c r="D34" s="15"/>
      <c r="E34" s="15"/>
      <c r="F34" s="15"/>
      <c r="G34" s="15"/>
      <c r="H34" s="15"/>
      <c r="I34" s="15"/>
      <c r="J34" s="15"/>
    </row>
    <row r="35" spans="1:10">
      <c r="A35" s="15"/>
      <c r="B35" s="15"/>
      <c r="C35" s="15"/>
      <c r="D35" s="15"/>
      <c r="E35" s="15"/>
      <c r="F35" s="15"/>
      <c r="G35" s="15"/>
      <c r="H35" s="15"/>
      <c r="I35" s="15"/>
      <c r="J35" s="15"/>
    </row>
    <row r="36" spans="1:10">
      <c r="A36" s="15"/>
      <c r="B36" s="15"/>
      <c r="C36" s="15"/>
      <c r="D36" s="15"/>
      <c r="E36" s="15"/>
      <c r="F36" s="15"/>
      <c r="G36" s="15"/>
      <c r="H36" s="15"/>
      <c r="I36" s="15"/>
      <c r="J36" s="15"/>
    </row>
    <row r="37" spans="1:10">
      <c r="A37" s="15"/>
      <c r="B37" s="15"/>
      <c r="C37" s="15"/>
      <c r="D37" s="15"/>
      <c r="E37" s="15"/>
      <c r="F37" s="15"/>
      <c r="G37" s="15"/>
      <c r="H37" s="15"/>
      <c r="I37" s="15"/>
      <c r="J37" s="15"/>
    </row>
    <row r="38" spans="1:10">
      <c r="A38" s="15"/>
      <c r="B38" s="15"/>
      <c r="C38" s="15"/>
      <c r="D38" s="15"/>
      <c r="E38" s="15"/>
      <c r="F38" s="15"/>
      <c r="G38" s="15"/>
      <c r="H38" s="15"/>
      <c r="I38" s="15"/>
      <c r="J38" s="15"/>
    </row>
    <row r="39" spans="1:10">
      <c r="A39" s="15"/>
      <c r="B39" s="15"/>
      <c r="C39" s="15"/>
      <c r="D39" s="15"/>
      <c r="E39" s="15"/>
      <c r="F39" s="15"/>
      <c r="G39" s="15"/>
      <c r="H39" s="15"/>
      <c r="I39" s="15"/>
      <c r="J39" s="15"/>
    </row>
    <row r="40" spans="1:10">
      <c r="A40" s="15"/>
      <c r="B40" s="15"/>
      <c r="C40" s="15"/>
      <c r="D40" s="15"/>
      <c r="E40" s="15"/>
      <c r="F40" s="15"/>
      <c r="G40" s="15"/>
      <c r="H40" s="15"/>
      <c r="I40" s="15"/>
      <c r="J40" s="15"/>
    </row>
    <row r="41" spans="1:10">
      <c r="A41" s="15"/>
      <c r="B41" s="15"/>
      <c r="C41" s="15"/>
      <c r="D41" s="15"/>
      <c r="E41" s="15"/>
      <c r="F41" s="15"/>
      <c r="G41" s="15"/>
      <c r="H41" s="15"/>
      <c r="I41" s="15"/>
      <c r="J41" s="15"/>
    </row>
    <row r="42" spans="1:10">
      <c r="A42" s="15"/>
      <c r="B42" s="15"/>
      <c r="C42" s="15"/>
      <c r="D42" s="15"/>
      <c r="E42" s="15"/>
      <c r="F42" s="15"/>
      <c r="G42" s="15"/>
      <c r="H42" s="15"/>
      <c r="I42" s="15"/>
      <c r="J42" s="15"/>
    </row>
    <row r="43" spans="1:10">
      <c r="A43" s="15"/>
      <c r="B43" s="15"/>
      <c r="C43" s="15"/>
      <c r="D43" s="15"/>
      <c r="E43" s="15"/>
      <c r="F43" s="15"/>
      <c r="G43" s="15"/>
      <c r="H43" s="15"/>
      <c r="I43" s="15"/>
      <c r="J43" s="15"/>
    </row>
    <row r="44" spans="1:10">
      <c r="A44" s="15"/>
      <c r="B44" s="15"/>
      <c r="C44" s="15"/>
      <c r="D44" s="15"/>
      <c r="E44" s="15"/>
      <c r="F44" s="15"/>
      <c r="G44" s="15"/>
      <c r="H44" s="15"/>
      <c r="I44" s="15"/>
      <c r="J44" s="15"/>
    </row>
    <row r="45" spans="1:10">
      <c r="A45" s="15"/>
      <c r="B45" s="15"/>
      <c r="C45" s="15"/>
      <c r="D45" s="15"/>
      <c r="E45" s="15"/>
      <c r="F45" s="15"/>
      <c r="G45" s="15"/>
      <c r="H45" s="15"/>
      <c r="I45" s="15"/>
      <c r="J45" s="15"/>
    </row>
    <row r="46" spans="1:10">
      <c r="A46" s="15"/>
      <c r="B46" s="15"/>
      <c r="C46" s="15"/>
      <c r="D46" s="15"/>
      <c r="E46" s="15"/>
      <c r="F46" s="15"/>
      <c r="G46" s="15"/>
      <c r="H46" s="15"/>
      <c r="I46" s="15"/>
      <c r="J46" s="15"/>
    </row>
    <row r="47" spans="1:10">
      <c r="A47" s="15"/>
      <c r="B47" s="15"/>
      <c r="C47" s="15"/>
      <c r="D47" s="15"/>
      <c r="E47" s="15"/>
      <c r="F47" s="15"/>
      <c r="G47" s="15"/>
      <c r="H47" s="15"/>
      <c r="I47" s="15"/>
      <c r="J47" s="15"/>
    </row>
    <row r="48" spans="1:10">
      <c r="A48" s="15"/>
      <c r="B48" s="15"/>
      <c r="C48" s="15"/>
      <c r="D48" s="15"/>
      <c r="E48" s="15"/>
      <c r="F48" s="15"/>
      <c r="G48" s="15"/>
      <c r="H48" s="15"/>
      <c r="I48" s="15"/>
      <c r="J48" s="15"/>
    </row>
    <row r="49" spans="1:10">
      <c r="A49" s="15"/>
      <c r="B49" s="15"/>
      <c r="C49" s="15"/>
      <c r="D49" s="15"/>
      <c r="E49" s="15"/>
      <c r="F49" s="15"/>
      <c r="G49" s="15"/>
      <c r="H49" s="15"/>
      <c r="I49" s="15"/>
      <c r="J49" s="15"/>
    </row>
    <row r="50" spans="1:10">
      <c r="A50" s="15"/>
      <c r="B50" s="15"/>
      <c r="C50" s="15"/>
      <c r="D50" s="15"/>
      <c r="E50" s="15"/>
      <c r="F50" s="15"/>
      <c r="G50" s="15"/>
      <c r="H50" s="15"/>
      <c r="I50" s="15"/>
      <c r="J50" s="15"/>
    </row>
    <row r="51" spans="1:10">
      <c r="A51" s="15"/>
      <c r="B51" s="15"/>
      <c r="C51" s="15"/>
      <c r="D51" s="15"/>
      <c r="E51" s="15"/>
      <c r="F51" s="15"/>
      <c r="G51" s="15"/>
      <c r="H51" s="15"/>
      <c r="I51" s="15"/>
      <c r="J51" s="15"/>
    </row>
    <row r="52" spans="1:10">
      <c r="A52" s="15"/>
      <c r="B52" s="15"/>
      <c r="C52" s="15"/>
      <c r="D52" s="15"/>
      <c r="E52" s="15"/>
      <c r="F52" s="15"/>
      <c r="G52" s="15"/>
      <c r="H52" s="15"/>
      <c r="I52" s="15"/>
      <c r="J52" s="15"/>
    </row>
    <row r="53" spans="1:10">
      <c r="A53" s="15"/>
      <c r="B53" s="15"/>
      <c r="C53" s="15"/>
      <c r="D53" s="15"/>
      <c r="E53" s="15"/>
      <c r="F53" s="15"/>
      <c r="G53" s="15"/>
      <c r="H53" s="15"/>
      <c r="I53" s="15"/>
      <c r="J53" s="15"/>
    </row>
    <row r="54" spans="1:10">
      <c r="A54" s="15"/>
      <c r="B54" s="15"/>
      <c r="C54" s="15"/>
      <c r="D54" s="15"/>
      <c r="E54" s="15"/>
      <c r="F54" s="15"/>
      <c r="G54" s="15"/>
      <c r="H54" s="15"/>
      <c r="I54" s="15"/>
      <c r="J54" s="15"/>
    </row>
    <row r="55" spans="1:10">
      <c r="A55" s="15"/>
      <c r="B55" s="15"/>
      <c r="C55" s="15"/>
      <c r="D55" s="15"/>
      <c r="E55" s="15"/>
      <c r="F55" s="15"/>
      <c r="G55" s="15"/>
      <c r="H55" s="15"/>
      <c r="I55" s="15"/>
      <c r="J55" s="15"/>
    </row>
    <row r="56" spans="1:10">
      <c r="A56" s="15"/>
      <c r="B56" s="15"/>
      <c r="C56" s="15"/>
      <c r="D56" s="15"/>
      <c r="E56" s="15"/>
      <c r="F56" s="15"/>
      <c r="G56" s="15"/>
      <c r="H56" s="15"/>
      <c r="I56" s="15"/>
      <c r="J56" s="15"/>
    </row>
    <row r="57" spans="1:10">
      <c r="A57" s="15"/>
      <c r="B57" s="15"/>
      <c r="C57" s="15"/>
      <c r="D57" s="15"/>
      <c r="E57" s="15"/>
      <c r="F57" s="15"/>
      <c r="G57" s="15"/>
      <c r="H57" s="15"/>
      <c r="I57" s="15"/>
      <c r="J57" s="15"/>
    </row>
    <row r="58" spans="1:10">
      <c r="A58" s="15"/>
      <c r="B58" s="15"/>
      <c r="C58" s="15"/>
      <c r="D58" s="15"/>
      <c r="E58" s="15"/>
      <c r="F58" s="15"/>
      <c r="G58" s="15"/>
      <c r="H58" s="15"/>
      <c r="I58" s="15"/>
      <c r="J58" s="15"/>
    </row>
    <row r="59" spans="1:10">
      <c r="A59" s="15"/>
      <c r="B59" s="15"/>
      <c r="C59" s="15"/>
      <c r="D59" s="15"/>
      <c r="E59" s="15"/>
      <c r="F59" s="15"/>
      <c r="G59" s="15"/>
      <c r="H59" s="15"/>
      <c r="I59" s="15"/>
      <c r="J59" s="15"/>
    </row>
    <row r="60" spans="1:10">
      <c r="A60" s="15"/>
      <c r="B60" s="15"/>
      <c r="C60" s="15"/>
      <c r="D60" s="15"/>
      <c r="E60" s="15"/>
      <c r="F60" s="15"/>
      <c r="G60" s="15"/>
      <c r="H60" s="15"/>
      <c r="I60" s="15"/>
      <c r="J60" s="15"/>
    </row>
    <row r="61" spans="1:10">
      <c r="A61" s="15"/>
      <c r="B61" s="15"/>
      <c r="C61" s="15"/>
      <c r="D61" s="15"/>
      <c r="E61" s="15"/>
      <c r="F61" s="15"/>
      <c r="G61" s="15"/>
      <c r="H61" s="15"/>
      <c r="I61" s="15"/>
      <c r="J61" s="15"/>
    </row>
    <row r="62" spans="1:10">
      <c r="A62" s="15"/>
      <c r="B62" s="15"/>
      <c r="C62" s="15"/>
      <c r="D62" s="15"/>
      <c r="E62" s="15"/>
      <c r="F62" s="15"/>
      <c r="G62" s="15"/>
      <c r="H62" s="15"/>
      <c r="I62" s="15"/>
      <c r="J62" s="15"/>
    </row>
    <row r="63" spans="1:10">
      <c r="A63" s="15"/>
      <c r="B63" s="15"/>
      <c r="C63" s="15"/>
      <c r="D63" s="15"/>
      <c r="E63" s="15"/>
      <c r="F63" s="15"/>
      <c r="G63" s="15"/>
      <c r="H63" s="15"/>
      <c r="I63" s="15"/>
      <c r="J63" s="15"/>
    </row>
    <row r="64" spans="1:10">
      <c r="A64" s="15"/>
      <c r="B64" s="15"/>
      <c r="C64" s="15"/>
      <c r="D64" s="15"/>
      <c r="E64" s="15"/>
      <c r="F64" s="15"/>
      <c r="G64" s="15"/>
      <c r="H64" s="15"/>
      <c r="I64" s="15"/>
      <c r="J64" s="15"/>
    </row>
    <row r="65" spans="1:10">
      <c r="A65" s="15"/>
      <c r="B65" s="15"/>
      <c r="C65" s="15"/>
      <c r="D65" s="15"/>
      <c r="E65" s="15"/>
      <c r="F65" s="15"/>
      <c r="G65" s="15"/>
      <c r="H65" s="15"/>
      <c r="I65" s="15"/>
      <c r="J65" s="15"/>
    </row>
    <row r="66" spans="1:10">
      <c r="A66" s="15"/>
      <c r="B66" s="15"/>
      <c r="C66" s="15"/>
      <c r="D66" s="15"/>
      <c r="E66" s="15"/>
      <c r="F66" s="15"/>
      <c r="G66" s="15"/>
      <c r="H66" s="15"/>
      <c r="I66" s="15"/>
      <c r="J66" s="15"/>
    </row>
    <row r="67" spans="1:10">
      <c r="A67" s="15"/>
      <c r="B67" s="15"/>
      <c r="C67" s="15"/>
      <c r="D67" s="15"/>
      <c r="E67" s="15"/>
      <c r="F67" s="15"/>
      <c r="G67" s="15"/>
      <c r="H67" s="15"/>
      <c r="I67" s="15"/>
      <c r="J67" s="15"/>
    </row>
    <row r="68" spans="1:10">
      <c r="A68" s="15"/>
      <c r="B68" s="15"/>
      <c r="C68" s="15"/>
      <c r="D68" s="15"/>
      <c r="E68" s="15"/>
      <c r="F68" s="15"/>
      <c r="G68" s="15"/>
      <c r="H68" s="15"/>
      <c r="I68" s="15"/>
      <c r="J68" s="15"/>
    </row>
    <row r="69" spans="1:10">
      <c r="A69" s="15"/>
      <c r="B69" s="15"/>
      <c r="C69" s="15"/>
      <c r="D69" s="15"/>
      <c r="E69" s="15"/>
      <c r="F69" s="15"/>
      <c r="G69" s="15"/>
      <c r="H69" s="15"/>
      <c r="I69" s="15"/>
      <c r="J69" s="15"/>
    </row>
    <row r="70" spans="1:10">
      <c r="A70" s="15"/>
      <c r="B70" s="15"/>
      <c r="C70" s="15"/>
      <c r="D70" s="15"/>
      <c r="E70" s="15"/>
      <c r="F70" s="15"/>
      <c r="G70" s="15"/>
      <c r="H70" s="15"/>
      <c r="I70" s="15"/>
      <c r="J70" s="15"/>
    </row>
    <row r="71" spans="1:10">
      <c r="A71" s="15"/>
      <c r="B71" s="15"/>
      <c r="C71" s="15"/>
      <c r="D71" s="15"/>
      <c r="E71" s="15"/>
      <c r="F71" s="15"/>
      <c r="G71" s="15"/>
      <c r="H71" s="15"/>
      <c r="I71" s="15"/>
      <c r="J71" s="15"/>
    </row>
    <row r="72" spans="1:10">
      <c r="A72" s="15"/>
      <c r="B72" s="15"/>
      <c r="C72" s="15"/>
      <c r="D72" s="15"/>
      <c r="E72" s="15"/>
      <c r="F72" s="15"/>
      <c r="G72" s="15"/>
      <c r="H72" s="15"/>
      <c r="I72" s="15"/>
      <c r="J72" s="15"/>
    </row>
    <row r="73" spans="1:10">
      <c r="A73" s="15"/>
      <c r="B73" s="15"/>
      <c r="C73" s="15"/>
      <c r="D73" s="15"/>
      <c r="E73" s="15"/>
      <c r="F73" s="15"/>
      <c r="G73" s="15"/>
      <c r="H73" s="15"/>
      <c r="I73" s="15"/>
      <c r="J73" s="15"/>
    </row>
    <row r="74" spans="1:10">
      <c r="A74" s="15"/>
      <c r="B74" s="15"/>
      <c r="C74" s="15"/>
      <c r="D74" s="15"/>
      <c r="E74" s="15"/>
      <c r="F74" s="15"/>
      <c r="G74" s="15"/>
      <c r="H74" s="15"/>
      <c r="I74" s="15"/>
      <c r="J74" s="15"/>
    </row>
    <row r="75" spans="1:10">
      <c r="A75" s="15"/>
      <c r="B75" s="15"/>
      <c r="C75" s="15"/>
      <c r="D75" s="15"/>
      <c r="E75" s="15"/>
      <c r="F75" s="15"/>
      <c r="G75" s="15"/>
      <c r="H75" s="15"/>
      <c r="I75" s="15"/>
      <c r="J75" s="15"/>
    </row>
    <row r="76" spans="1:10">
      <c r="A76" s="15"/>
      <c r="B76" s="15"/>
      <c r="C76" s="15"/>
      <c r="D76" s="15"/>
      <c r="E76" s="15"/>
      <c r="F76" s="15"/>
      <c r="G76" s="15"/>
      <c r="H76" s="15"/>
      <c r="I76" s="15"/>
      <c r="J76" s="15"/>
    </row>
    <row r="77" spans="1:10">
      <c r="A77" s="15"/>
      <c r="B77" s="15"/>
      <c r="C77" s="15"/>
      <c r="D77" s="15"/>
      <c r="E77" s="15"/>
      <c r="F77" s="15"/>
      <c r="G77" s="15"/>
      <c r="H77" s="15"/>
      <c r="I77" s="15"/>
      <c r="J77" s="15"/>
    </row>
    <row r="78" spans="1:10">
      <c r="A78" s="15"/>
      <c r="B78" s="15"/>
      <c r="C78" s="15"/>
      <c r="D78" s="15"/>
      <c r="E78" s="15"/>
      <c r="F78" s="15"/>
      <c r="G78" s="15"/>
      <c r="H78" s="15"/>
      <c r="I78" s="15"/>
      <c r="J78" s="15"/>
    </row>
    <row r="79" spans="1:10">
      <c r="A79" s="15"/>
      <c r="B79" s="15"/>
      <c r="C79" s="15"/>
      <c r="D79" s="15"/>
      <c r="E79" s="15"/>
      <c r="F79" s="15"/>
      <c r="G79" s="15"/>
      <c r="H79" s="15"/>
      <c r="I79" s="15"/>
      <c r="J79" s="15"/>
    </row>
    <row r="80" spans="1:10">
      <c r="A80" s="15"/>
      <c r="B80" s="15"/>
      <c r="C80" s="15"/>
      <c r="D80" s="15"/>
      <c r="E80" s="15"/>
      <c r="F80" s="15"/>
      <c r="G80" s="15"/>
      <c r="H80" s="15"/>
      <c r="I80" s="15"/>
      <c r="J80" s="15"/>
    </row>
    <row r="81" spans="1:10">
      <c r="A81" s="15"/>
      <c r="B81" s="15"/>
      <c r="C81" s="15"/>
      <c r="D81" s="15"/>
      <c r="E81" s="15"/>
      <c r="F81" s="15"/>
      <c r="G81" s="15"/>
      <c r="H81" s="15"/>
      <c r="I81" s="15"/>
      <c r="J81" s="15"/>
    </row>
    <row r="82" spans="1:10">
      <c r="A82" s="15"/>
      <c r="B82" s="15"/>
      <c r="C82" s="15"/>
      <c r="D82" s="15"/>
      <c r="E82" s="15"/>
      <c r="F82" s="15"/>
      <c r="G82" s="15"/>
      <c r="H82" s="15"/>
      <c r="I82" s="15"/>
      <c r="J82" s="15"/>
    </row>
    <row r="83" spans="1:10">
      <c r="A83" s="15"/>
      <c r="B83" s="15"/>
      <c r="C83" s="15"/>
      <c r="D83" s="15"/>
      <c r="E83" s="15"/>
      <c r="F83" s="15"/>
      <c r="G83" s="15"/>
      <c r="H83" s="15"/>
      <c r="I83" s="15"/>
      <c r="J83" s="15"/>
    </row>
    <row r="84" spans="1:10">
      <c r="A84" s="15"/>
      <c r="B84" s="15"/>
      <c r="C84" s="15"/>
      <c r="D84" s="15"/>
      <c r="E84" s="15"/>
      <c r="F84" s="15"/>
      <c r="G84" s="15"/>
      <c r="H84" s="15"/>
      <c r="I84" s="15"/>
      <c r="J84" s="15"/>
    </row>
    <row r="85" spans="1:10">
      <c r="A85" s="15"/>
      <c r="B85" s="15"/>
      <c r="C85" s="15"/>
      <c r="D85" s="15"/>
      <c r="E85" s="15"/>
      <c r="F85" s="15"/>
      <c r="G85" s="15"/>
      <c r="H85" s="15"/>
      <c r="I85" s="15"/>
      <c r="J85" s="15"/>
    </row>
    <row r="86" spans="1:10">
      <c r="A86" s="15"/>
      <c r="B86" s="15"/>
      <c r="C86" s="15"/>
      <c r="D86" s="15"/>
      <c r="E86" s="15"/>
      <c r="F86" s="15"/>
      <c r="G86" s="15"/>
      <c r="H86" s="15"/>
      <c r="I86" s="15"/>
      <c r="J86" s="15"/>
    </row>
    <row r="87" spans="1:10">
      <c r="A87" s="15"/>
      <c r="B87" s="15"/>
      <c r="C87" s="15"/>
      <c r="D87" s="15"/>
      <c r="E87" s="15"/>
      <c r="F87" s="15"/>
      <c r="G87" s="15"/>
      <c r="H87" s="15"/>
      <c r="I87" s="15"/>
      <c r="J87" s="15"/>
    </row>
    <row r="88" spans="1:10">
      <c r="A88" s="15"/>
      <c r="B88" s="15"/>
      <c r="C88" s="15"/>
      <c r="D88" s="15"/>
      <c r="E88" s="15"/>
      <c r="F88" s="15"/>
      <c r="G88" s="15"/>
      <c r="H88" s="15"/>
      <c r="I88" s="15"/>
      <c r="J88" s="15"/>
    </row>
    <row r="89" spans="1:10">
      <c r="A89" s="15"/>
      <c r="B89" s="15"/>
      <c r="C89" s="15"/>
      <c r="D89" s="15"/>
      <c r="E89" s="15"/>
      <c r="F89" s="15"/>
      <c r="G89" s="15"/>
      <c r="H89" s="15"/>
      <c r="I89" s="15"/>
      <c r="J89" s="15"/>
    </row>
  </sheetData>
  <mergeCells count="2">
    <mergeCell ref="B4:B5"/>
    <mergeCell ref="B15:D15"/>
  </mergeCells>
  <pageMargins left="0.7" right="0.7" top="0.75" bottom="0.75" header="0.3" footer="0.3"/>
  <pageSetup orientation="portrait" r:id="rId1"/>
  <ignoredErrors>
    <ignoredError sqref="B6:B7 B22:B23 B9 B25:B26" numberStoredAsText="1"/>
    <ignoredError sqref="C14:D14" formulaRange="1"/>
  </ignoredErrors>
  <drawing r:id="rId2"/>
</worksheet>
</file>

<file path=xl/worksheets/sheet18.xml><?xml version="1.0" encoding="utf-8"?>
<worksheet xmlns="http://schemas.openxmlformats.org/spreadsheetml/2006/main" xmlns:r="http://schemas.openxmlformats.org/officeDocument/2006/relationships">
  <sheetPr codeName="Sheet18"/>
  <dimension ref="A1:P109"/>
  <sheetViews>
    <sheetView showGridLines="0" workbookViewId="0"/>
  </sheetViews>
  <sheetFormatPr defaultRowHeight="15"/>
  <cols>
    <col min="2" max="2" width="16.33203125" customWidth="1"/>
    <col min="3" max="3" width="8.21875" customWidth="1"/>
    <col min="4" max="4" width="8.33203125" customWidth="1"/>
    <col min="5" max="5" width="7.77734375" customWidth="1"/>
    <col min="7" max="7" width="7.6640625" customWidth="1"/>
    <col min="9" max="9" width="7.88671875" customWidth="1"/>
  </cols>
  <sheetData>
    <row r="1" spans="1:16" s="532" customFormat="1"/>
    <row r="2" spans="1:16" ht="21" customHeight="1">
      <c r="A2" s="15"/>
      <c r="B2" s="1511" t="s">
        <v>964</v>
      </c>
      <c r="C2" s="1449"/>
      <c r="D2" s="1449"/>
      <c r="E2" s="1449"/>
      <c r="F2" s="1449"/>
      <c r="G2" s="1449"/>
      <c r="H2" s="1449"/>
      <c r="I2" s="1449"/>
      <c r="J2" s="1449"/>
      <c r="K2" s="14"/>
      <c r="L2" s="15"/>
      <c r="M2" s="15"/>
      <c r="N2" s="15"/>
      <c r="O2" s="15"/>
      <c r="P2" s="15"/>
    </row>
    <row r="3" spans="1:16" ht="16.5" thickBot="1">
      <c r="A3" s="15"/>
      <c r="B3" s="16"/>
      <c r="C3" s="16"/>
      <c r="D3" s="16"/>
      <c r="E3" s="16"/>
      <c r="F3" s="16"/>
      <c r="G3" s="16"/>
      <c r="H3" s="16"/>
      <c r="I3" s="16"/>
      <c r="J3" s="16"/>
      <c r="K3" s="16"/>
      <c r="L3" s="15"/>
      <c r="M3" s="15"/>
      <c r="N3" s="15"/>
      <c r="O3" s="15"/>
      <c r="P3" s="15"/>
    </row>
    <row r="4" spans="1:16" ht="21" customHeight="1">
      <c r="A4" s="15"/>
      <c r="B4" s="1512" t="s">
        <v>8</v>
      </c>
      <c r="C4" s="1514" t="s">
        <v>242</v>
      </c>
      <c r="D4" s="1515"/>
      <c r="E4" s="1514" t="s">
        <v>243</v>
      </c>
      <c r="F4" s="1515"/>
      <c r="G4" s="1514" t="s">
        <v>244</v>
      </c>
      <c r="H4" s="1515"/>
      <c r="I4" s="1514" t="s">
        <v>245</v>
      </c>
      <c r="J4" s="1516"/>
      <c r="K4" s="116"/>
      <c r="L4" s="15"/>
      <c r="M4" s="15"/>
      <c r="N4" s="15"/>
      <c r="O4" s="15"/>
      <c r="P4" s="15"/>
    </row>
    <row r="5" spans="1:16" ht="21" customHeight="1">
      <c r="A5" s="15"/>
      <c r="B5" s="1513"/>
      <c r="C5" s="90" t="s">
        <v>16</v>
      </c>
      <c r="D5" s="90" t="s">
        <v>229</v>
      </c>
      <c r="E5" s="90" t="s">
        <v>16</v>
      </c>
      <c r="F5" s="90" t="s">
        <v>229</v>
      </c>
      <c r="G5" s="90" t="s">
        <v>16</v>
      </c>
      <c r="H5" s="90" t="s">
        <v>229</v>
      </c>
      <c r="I5" s="90" t="s">
        <v>16</v>
      </c>
      <c r="J5" s="117" t="s">
        <v>229</v>
      </c>
      <c r="K5" s="118"/>
      <c r="L5" s="15"/>
      <c r="M5" s="15"/>
      <c r="N5" s="15"/>
      <c r="O5" s="15"/>
      <c r="P5" s="15"/>
    </row>
    <row r="6" spans="1:16" s="634" customFormat="1" ht="21" customHeight="1">
      <c r="A6" s="15"/>
      <c r="B6" s="72" t="s">
        <v>841</v>
      </c>
      <c r="C6" s="74">
        <v>651.78070000000002</v>
      </c>
      <c r="D6" s="74">
        <v>11368.431219999999</v>
      </c>
      <c r="E6" s="74">
        <v>1434.31204</v>
      </c>
      <c r="F6" s="74">
        <v>8244.5350899999994</v>
      </c>
      <c r="G6" s="74">
        <v>325.69207</v>
      </c>
      <c r="H6" s="74">
        <v>4990.8831399999999</v>
      </c>
      <c r="I6" s="74">
        <v>51.01849</v>
      </c>
      <c r="J6" s="219">
        <v>682.05568999999991</v>
      </c>
      <c r="K6" s="119"/>
      <c r="L6" s="15"/>
      <c r="M6" s="15"/>
      <c r="N6" s="15"/>
      <c r="O6" s="15"/>
      <c r="P6" s="15"/>
    </row>
    <row r="7" spans="1:16" s="742" customFormat="1" ht="21" customHeight="1">
      <c r="A7" s="15"/>
      <c r="B7" s="72" t="s">
        <v>865</v>
      </c>
      <c r="C7" s="419">
        <v>985.62267999999995</v>
      </c>
      <c r="D7" s="419">
        <v>15024.016</v>
      </c>
      <c r="E7" s="419">
        <v>1441.5218500000001</v>
      </c>
      <c r="F7" s="419">
        <v>8612.1632400000017</v>
      </c>
      <c r="G7" s="419">
        <v>242.78110000000001</v>
      </c>
      <c r="H7" s="419">
        <v>4561.9195200000004</v>
      </c>
      <c r="I7" s="419">
        <v>29.407510000000002</v>
      </c>
      <c r="J7" s="219">
        <v>516.37861000000009</v>
      </c>
      <c r="K7" s="119"/>
      <c r="L7" s="15"/>
      <c r="M7" s="15"/>
      <c r="N7" s="15"/>
      <c r="O7" s="15"/>
      <c r="P7" s="15"/>
    </row>
    <row r="8" spans="1:16" s="866" customFormat="1" ht="21" customHeight="1">
      <c r="A8" s="15"/>
      <c r="B8" s="72" t="s">
        <v>897</v>
      </c>
      <c r="C8" s="876">
        <v>486.4864</v>
      </c>
      <c r="D8" s="876">
        <v>6861.8526000000002</v>
      </c>
      <c r="E8" s="876">
        <v>1258.22163</v>
      </c>
      <c r="F8" s="876">
        <v>6885.9808999999987</v>
      </c>
      <c r="G8" s="876">
        <v>237.37365000000005</v>
      </c>
      <c r="H8" s="876">
        <v>3466.1898299999998</v>
      </c>
      <c r="I8" s="876">
        <v>75.736679999999993</v>
      </c>
      <c r="J8" s="219">
        <v>1250.5747799999999</v>
      </c>
      <c r="K8" s="119"/>
      <c r="L8" s="15"/>
      <c r="M8" s="15"/>
      <c r="N8" s="15"/>
      <c r="O8" s="15"/>
      <c r="P8" s="15"/>
    </row>
    <row r="9" spans="1:16" s="1062" customFormat="1" ht="21" customHeight="1">
      <c r="A9" s="15"/>
      <c r="B9" s="72" t="s">
        <v>965</v>
      </c>
      <c r="C9" s="876">
        <v>952.19274999999993</v>
      </c>
      <c r="D9" s="876">
        <v>12686.965229999998</v>
      </c>
      <c r="E9" s="876">
        <v>1794.2943300000002</v>
      </c>
      <c r="F9" s="876">
        <v>12320.433660000001</v>
      </c>
      <c r="G9" s="876">
        <v>197.17144999999999</v>
      </c>
      <c r="H9" s="876">
        <v>3726.2275600000003</v>
      </c>
      <c r="I9" s="876">
        <v>6.8148099999999996</v>
      </c>
      <c r="J9" s="219">
        <v>178.06671000000003</v>
      </c>
      <c r="K9" s="119"/>
      <c r="L9" s="15"/>
      <c r="M9" s="15"/>
      <c r="N9" s="15"/>
      <c r="O9" s="15"/>
      <c r="P9" s="15"/>
    </row>
    <row r="10" spans="1:16" s="320" customFormat="1" ht="21" customHeight="1">
      <c r="A10" s="15"/>
      <c r="B10" s="72" t="s">
        <v>966</v>
      </c>
      <c r="C10" s="74">
        <v>230.8605</v>
      </c>
      <c r="D10" s="74">
        <v>3841.7281099999996</v>
      </c>
      <c r="E10" s="74">
        <v>376.49074999999999</v>
      </c>
      <c r="F10" s="74">
        <v>3011.0138099999999</v>
      </c>
      <c r="G10" s="74">
        <v>65.302099999999996</v>
      </c>
      <c r="H10" s="74">
        <v>1567.7779499999999</v>
      </c>
      <c r="I10" s="74">
        <v>1.5433599999999998</v>
      </c>
      <c r="J10" s="219">
        <v>50.381620000000005</v>
      </c>
      <c r="K10" s="119"/>
      <c r="L10" s="35"/>
      <c r="M10" s="35"/>
      <c r="N10" s="15"/>
      <c r="O10" s="15"/>
      <c r="P10" s="15"/>
    </row>
    <row r="11" spans="1:16" ht="21" customHeight="1">
      <c r="A11" s="15"/>
      <c r="B11" s="75" t="s">
        <v>816</v>
      </c>
      <c r="C11" s="74">
        <v>412.13837000000001</v>
      </c>
      <c r="D11" s="74">
        <v>4654.5008999999991</v>
      </c>
      <c r="E11" s="74">
        <v>381.47750000000002</v>
      </c>
      <c r="F11" s="74">
        <v>2953.2885500000007</v>
      </c>
      <c r="G11" s="74">
        <v>80.586439999999996</v>
      </c>
      <c r="H11" s="74">
        <v>1349.4263000000001</v>
      </c>
      <c r="I11" s="74">
        <v>14.735200000000001</v>
      </c>
      <c r="J11" s="219">
        <v>213.77914999999999</v>
      </c>
      <c r="K11" s="119"/>
      <c r="L11" s="35"/>
      <c r="M11" s="35"/>
      <c r="N11" s="15"/>
      <c r="O11" s="15"/>
      <c r="P11" s="15"/>
    </row>
    <row r="12" spans="1:16" ht="21" customHeight="1">
      <c r="A12" s="15"/>
      <c r="B12" s="75" t="s">
        <v>817</v>
      </c>
      <c r="C12" s="74">
        <v>371.12715099999997</v>
      </c>
      <c r="D12" s="74">
        <v>5781.5079899999992</v>
      </c>
      <c r="E12" s="74">
        <v>471.23745100000002</v>
      </c>
      <c r="F12" s="74">
        <v>3777.4781200000002</v>
      </c>
      <c r="G12" s="74">
        <v>137.523168</v>
      </c>
      <c r="H12" s="74">
        <v>2299.3708900000001</v>
      </c>
      <c r="I12" s="74">
        <v>30.043330000000001</v>
      </c>
      <c r="J12" s="219">
        <v>538.92138</v>
      </c>
      <c r="K12" s="119"/>
      <c r="L12" s="35"/>
      <c r="M12" s="35"/>
      <c r="N12" s="15"/>
      <c r="O12" s="15"/>
      <c r="P12" s="15"/>
    </row>
    <row r="13" spans="1:16" ht="21" customHeight="1">
      <c r="A13" s="15"/>
      <c r="B13" s="264" t="s">
        <v>818</v>
      </c>
      <c r="C13" s="1349">
        <v>353.31544499999995</v>
      </c>
      <c r="D13" s="74">
        <v>4645.6046999999999</v>
      </c>
      <c r="E13" s="74">
        <v>357.93908999999996</v>
      </c>
      <c r="F13" s="74">
        <v>3055.9365700000003</v>
      </c>
      <c r="G13" s="74">
        <v>82.500427000000002</v>
      </c>
      <c r="H13" s="74">
        <v>1715.2175</v>
      </c>
      <c r="I13" s="74">
        <v>6.0386499999999996</v>
      </c>
      <c r="J13" s="1350">
        <v>172.67507999999998</v>
      </c>
      <c r="K13" s="119"/>
      <c r="L13" s="35"/>
      <c r="M13" s="35"/>
      <c r="N13" s="15"/>
      <c r="O13" s="15"/>
      <c r="P13" s="15"/>
    </row>
    <row r="14" spans="1:16" ht="21" customHeight="1" thickBot="1">
      <c r="A14" s="15"/>
      <c r="B14" s="120" t="s">
        <v>954</v>
      </c>
      <c r="C14" s="121">
        <f>SUM(C10:C13)</f>
        <v>1367.441466</v>
      </c>
      <c r="D14" s="121">
        <f t="shared" ref="D14:J14" si="0">SUM(D10:D13)</f>
        <v>18923.341699999997</v>
      </c>
      <c r="E14" s="121">
        <f t="shared" si="0"/>
        <v>1587.1447910000002</v>
      </c>
      <c r="F14" s="121">
        <f t="shared" si="0"/>
        <v>12797.717050000001</v>
      </c>
      <c r="G14" s="121">
        <f t="shared" si="0"/>
        <v>365.91213499999998</v>
      </c>
      <c r="H14" s="121">
        <f t="shared" si="0"/>
        <v>6931.7926399999997</v>
      </c>
      <c r="I14" s="121">
        <f t="shared" si="0"/>
        <v>52.360539999999993</v>
      </c>
      <c r="J14" s="121">
        <f t="shared" si="0"/>
        <v>975.75722999999994</v>
      </c>
      <c r="K14" s="119"/>
      <c r="L14" s="359"/>
      <c r="M14" s="359"/>
      <c r="N14" s="15"/>
      <c r="O14" s="15"/>
      <c r="P14" s="15"/>
    </row>
    <row r="15" spans="1:16" ht="16.5" customHeight="1">
      <c r="A15" s="15"/>
      <c r="B15" s="330" t="s">
        <v>803</v>
      </c>
      <c r="C15" s="16"/>
      <c r="D15" s="16"/>
      <c r="E15" s="16"/>
      <c r="F15" s="16"/>
      <c r="G15" s="16"/>
      <c r="H15" s="16"/>
      <c r="I15" s="16"/>
      <c r="J15" s="16"/>
      <c r="K15" s="122"/>
      <c r="L15" s="15"/>
      <c r="M15" s="15"/>
      <c r="N15" s="15"/>
      <c r="O15" s="15"/>
      <c r="P15" s="15"/>
    </row>
    <row r="16" spans="1:16" ht="14.25" customHeight="1">
      <c r="A16" s="15"/>
      <c r="B16" s="263" t="s">
        <v>246</v>
      </c>
      <c r="C16" s="16"/>
      <c r="D16" s="16"/>
      <c r="E16" s="16"/>
      <c r="F16" s="93"/>
      <c r="G16" s="93"/>
      <c r="H16" s="16"/>
      <c r="I16" s="16"/>
      <c r="J16" s="16"/>
      <c r="K16" s="16"/>
      <c r="L16" s="15"/>
      <c r="M16" s="15"/>
      <c r="N16" s="15"/>
      <c r="O16" s="15"/>
      <c r="P16" s="15"/>
    </row>
    <row r="17" spans="1:16" ht="15.75">
      <c r="A17" s="15"/>
      <c r="B17" s="29"/>
      <c r="C17" s="29"/>
      <c r="D17" s="123"/>
      <c r="E17" s="29"/>
      <c r="F17" s="31"/>
      <c r="G17" s="18"/>
      <c r="H17" s="18"/>
      <c r="I17" s="18"/>
      <c r="J17" s="18"/>
      <c r="P17" s="15"/>
    </row>
    <row r="18" spans="1:16">
      <c r="A18" s="15"/>
      <c r="B18" s="29"/>
      <c r="C18" s="29"/>
      <c r="D18" s="29"/>
      <c r="E18" s="29"/>
      <c r="F18" s="31"/>
      <c r="G18" s="18"/>
      <c r="H18" s="18"/>
      <c r="I18" s="18"/>
      <c r="J18" s="18"/>
      <c r="K18" s="15"/>
      <c r="L18" s="15"/>
      <c r="M18" s="15"/>
      <c r="N18" s="15"/>
      <c r="O18" s="15"/>
      <c r="P18" s="15"/>
    </row>
    <row r="19" spans="1:16">
      <c r="A19" s="15"/>
      <c r="B19" s="29"/>
      <c r="C19" s="29"/>
      <c r="D19" s="18"/>
      <c r="E19" s="18" t="s">
        <v>14</v>
      </c>
      <c r="F19" s="18"/>
      <c r="G19" s="18"/>
      <c r="H19" s="18"/>
      <c r="I19" s="18"/>
      <c r="J19" s="18"/>
      <c r="K19" s="18"/>
      <c r="L19" s="26"/>
      <c r="M19" s="26"/>
      <c r="N19" s="26"/>
      <c r="O19" s="26"/>
      <c r="P19" s="15"/>
    </row>
    <row r="20" spans="1:16">
      <c r="A20" s="15"/>
      <c r="B20" s="18"/>
      <c r="C20" s="18"/>
      <c r="D20" s="18"/>
      <c r="E20" s="18"/>
      <c r="F20" s="18"/>
      <c r="G20" s="18"/>
      <c r="H20" s="18"/>
      <c r="I20" s="18"/>
      <c r="J20" s="18"/>
      <c r="K20" s="15"/>
      <c r="L20" s="26"/>
      <c r="M20" s="26"/>
      <c r="N20" s="26"/>
      <c r="O20" s="26"/>
      <c r="P20" s="15"/>
    </row>
    <row r="21" spans="1:16">
      <c r="A21" s="15"/>
      <c r="B21" s="18"/>
      <c r="C21" s="18"/>
      <c r="D21" s="18"/>
      <c r="E21" s="18"/>
      <c r="F21" s="18"/>
      <c r="G21" s="18"/>
      <c r="H21" s="18"/>
      <c r="I21" s="18"/>
      <c r="J21" s="18"/>
      <c r="K21" s="18"/>
      <c r="L21" s="15"/>
      <c r="M21" s="15"/>
      <c r="N21" s="15"/>
      <c r="O21" s="15"/>
      <c r="P21" s="15"/>
    </row>
    <row r="22" spans="1:16" ht="15.75">
      <c r="A22" s="15"/>
      <c r="B22" s="16"/>
      <c r="C22" s="1510" t="s">
        <v>16</v>
      </c>
      <c r="D22" s="1510"/>
      <c r="E22" s="1510"/>
      <c r="F22" s="1510"/>
      <c r="H22" s="18"/>
      <c r="I22" s="18"/>
      <c r="J22" s="18"/>
      <c r="K22" s="18"/>
      <c r="L22" s="15"/>
      <c r="M22" s="15"/>
      <c r="N22" s="15"/>
      <c r="O22" s="15"/>
      <c r="P22" s="15"/>
    </row>
    <row r="23" spans="1:16" ht="15.75">
      <c r="A23" s="15"/>
      <c r="B23" s="390" t="s">
        <v>967</v>
      </c>
      <c r="C23" s="391" t="s">
        <v>242</v>
      </c>
      <c r="D23" s="133" t="s">
        <v>243</v>
      </c>
      <c r="E23" s="133" t="s">
        <v>244</v>
      </c>
      <c r="F23" s="133" t="s">
        <v>245</v>
      </c>
      <c r="H23" s="18"/>
      <c r="I23" s="18"/>
      <c r="J23" s="18"/>
      <c r="K23" s="18"/>
      <c r="L23" s="15"/>
      <c r="M23" s="15"/>
      <c r="N23" s="15"/>
      <c r="O23" s="15"/>
      <c r="P23" s="15"/>
    </row>
    <row r="24" spans="1:16">
      <c r="A24" s="15"/>
      <c r="B24" s="538"/>
      <c r="C24" s="56">
        <f>C25</f>
        <v>1367.441466</v>
      </c>
      <c r="D24" s="56">
        <f>D25</f>
        <v>1587.1447910000002</v>
      </c>
      <c r="E24" s="56">
        <f>E25</f>
        <v>365.91213499999998</v>
      </c>
      <c r="F24" s="56">
        <f>F25</f>
        <v>52.360539999999993</v>
      </c>
      <c r="H24" s="18"/>
      <c r="I24" s="18"/>
      <c r="J24" s="18"/>
      <c r="K24" s="18"/>
      <c r="L24" s="15"/>
      <c r="M24" s="15"/>
      <c r="N24" s="15"/>
      <c r="O24" s="15"/>
      <c r="P24" s="15"/>
    </row>
    <row r="25" spans="1:16">
      <c r="A25" s="15"/>
      <c r="B25" s="29"/>
      <c r="C25" s="539">
        <f>C14</f>
        <v>1367.441466</v>
      </c>
      <c r="D25" s="539">
        <f>E14</f>
        <v>1587.1447910000002</v>
      </c>
      <c r="E25" s="539">
        <f>G14</f>
        <v>365.91213499999998</v>
      </c>
      <c r="F25" s="539">
        <f>I14</f>
        <v>52.360539999999993</v>
      </c>
      <c r="G25" s="18"/>
      <c r="H25" s="18"/>
      <c r="I25" s="18"/>
      <c r="J25" s="18"/>
      <c r="K25" s="18"/>
      <c r="L25" s="15"/>
      <c r="M25" s="15"/>
      <c r="N25" s="15"/>
      <c r="O25" s="15"/>
      <c r="P25" s="15"/>
    </row>
    <row r="26" spans="1:16">
      <c r="A26" s="15"/>
      <c r="B26" s="18"/>
      <c r="G26" s="18"/>
      <c r="H26" s="18"/>
      <c r="I26" s="18"/>
      <c r="J26" s="18"/>
      <c r="K26" s="18"/>
      <c r="L26" s="15"/>
      <c r="M26" s="15"/>
      <c r="N26" s="15"/>
      <c r="O26" s="15"/>
      <c r="P26" s="15"/>
    </row>
    <row r="27" spans="1:16">
      <c r="A27" s="15"/>
      <c r="B27" s="18"/>
      <c r="C27" s="18"/>
      <c r="D27" s="18"/>
      <c r="E27" s="18"/>
      <c r="F27" s="18"/>
      <c r="G27" s="18"/>
      <c r="H27" s="18"/>
      <c r="I27" s="18"/>
      <c r="J27" s="18"/>
      <c r="K27" s="18"/>
      <c r="L27" s="15"/>
      <c r="M27" s="15"/>
      <c r="N27" s="15"/>
      <c r="O27" s="15"/>
      <c r="P27" s="15"/>
    </row>
    <row r="28" spans="1:16">
      <c r="A28" s="15"/>
      <c r="B28" s="18"/>
      <c r="C28" s="18"/>
      <c r="D28" s="18"/>
      <c r="E28" s="18"/>
      <c r="F28" s="18"/>
      <c r="G28" s="18"/>
      <c r="H28" s="18"/>
      <c r="I28" s="18"/>
      <c r="J28" s="18"/>
      <c r="K28" s="18"/>
      <c r="L28" s="15"/>
      <c r="M28" s="15"/>
      <c r="N28" s="15"/>
      <c r="O28" s="15"/>
      <c r="P28" s="15"/>
    </row>
    <row r="29" spans="1:16">
      <c r="A29" s="15"/>
      <c r="B29" s="18"/>
      <c r="C29" s="18"/>
      <c r="D29" s="18"/>
      <c r="E29" s="18"/>
      <c r="F29" s="18"/>
      <c r="G29" s="18"/>
      <c r="H29" s="18"/>
      <c r="I29" s="18"/>
      <c r="J29" s="18"/>
      <c r="K29" s="18"/>
      <c r="L29" s="15"/>
      <c r="M29" s="15"/>
      <c r="N29" s="15"/>
      <c r="O29" s="15"/>
      <c r="P29" s="15"/>
    </row>
    <row r="30" spans="1:16" ht="18.75">
      <c r="A30" s="15"/>
      <c r="B30" s="110"/>
      <c r="C30" s="18"/>
      <c r="D30" s="18"/>
      <c r="E30" s="18"/>
      <c r="F30" s="18"/>
      <c r="G30" s="18"/>
      <c r="H30" s="18"/>
      <c r="I30" s="18"/>
      <c r="J30" s="18"/>
      <c r="K30" s="18"/>
      <c r="L30" s="15"/>
      <c r="M30" s="15"/>
      <c r="N30" s="15"/>
      <c r="O30" s="15"/>
      <c r="P30" s="15"/>
    </row>
    <row r="31" spans="1:16">
      <c r="A31" s="15"/>
      <c r="B31" s="18"/>
      <c r="C31" s="18"/>
      <c r="D31" s="18"/>
      <c r="E31" s="18"/>
      <c r="F31" s="18"/>
      <c r="G31" s="18"/>
      <c r="H31" s="18"/>
      <c r="I31" s="18"/>
      <c r="J31" s="18"/>
      <c r="K31" s="18"/>
      <c r="L31" s="15"/>
      <c r="M31" s="15"/>
      <c r="N31" s="15"/>
      <c r="O31" s="15"/>
      <c r="P31" s="15"/>
    </row>
    <row r="32" spans="1:16">
      <c r="A32" s="15"/>
      <c r="B32" s="15"/>
      <c r="C32" s="15"/>
      <c r="D32" s="18"/>
      <c r="E32" s="18"/>
      <c r="F32" s="18"/>
      <c r="G32" s="18"/>
      <c r="H32" s="18"/>
      <c r="I32" s="18"/>
      <c r="J32" s="18"/>
      <c r="P32" s="15"/>
    </row>
    <row r="33" spans="1:16">
      <c r="A33" s="15"/>
      <c r="B33" s="15"/>
      <c r="C33" s="15"/>
      <c r="D33" s="18"/>
      <c r="E33" s="18"/>
      <c r="F33" s="18"/>
      <c r="G33" s="18"/>
      <c r="H33" s="18" t="s">
        <v>14</v>
      </c>
      <c r="I33" s="18"/>
      <c r="J33" s="18"/>
      <c r="P33" s="15"/>
    </row>
    <row r="34" spans="1:16">
      <c r="A34" s="15"/>
      <c r="B34" s="15"/>
      <c r="C34" s="15"/>
      <c r="D34" s="15"/>
      <c r="E34" s="15"/>
      <c r="F34" s="15"/>
      <c r="G34" s="15"/>
      <c r="H34" s="15"/>
      <c r="I34" s="15"/>
      <c r="J34" s="15"/>
      <c r="P34" s="15"/>
    </row>
    <row r="35" spans="1:16">
      <c r="A35" s="15"/>
      <c r="B35" s="15"/>
      <c r="C35" s="15"/>
      <c r="D35" s="15"/>
      <c r="E35" s="15"/>
      <c r="F35" s="15"/>
      <c r="G35" s="15"/>
      <c r="H35" s="15"/>
      <c r="I35" s="15"/>
      <c r="J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ht="15.75">
      <c r="A42" s="15"/>
      <c r="B42" s="18"/>
      <c r="C42" s="1510" t="s">
        <v>840</v>
      </c>
      <c r="D42" s="1510"/>
      <c r="E42" s="1510"/>
      <c r="F42" s="1510"/>
      <c r="G42" s="15"/>
      <c r="H42" s="15"/>
      <c r="I42" s="15"/>
      <c r="J42" s="15"/>
      <c r="K42" s="15"/>
      <c r="L42" s="15"/>
      <c r="M42" s="15"/>
      <c r="N42" s="15"/>
      <c r="O42" s="15"/>
      <c r="P42" s="15"/>
    </row>
    <row r="43" spans="1:16" ht="15.75">
      <c r="A43" s="15"/>
      <c r="B43" s="390" t="s">
        <v>247</v>
      </c>
      <c r="C43" s="391" t="s">
        <v>242</v>
      </c>
      <c r="D43" s="133" t="s">
        <v>243</v>
      </c>
      <c r="E43" s="133" t="s">
        <v>244</v>
      </c>
      <c r="F43" s="133" t="s">
        <v>245</v>
      </c>
      <c r="G43" s="15"/>
      <c r="H43" s="15"/>
      <c r="I43" s="15"/>
      <c r="J43" s="15"/>
      <c r="K43" s="15"/>
      <c r="L43" s="15"/>
      <c r="M43" s="15"/>
      <c r="N43" s="15"/>
      <c r="O43" s="15"/>
      <c r="P43" s="15"/>
    </row>
    <row r="44" spans="1:16" ht="15.75">
      <c r="A44" s="15"/>
      <c r="B44" s="133">
        <v>2021</v>
      </c>
      <c r="C44" s="405">
        <v>12686.965229999998</v>
      </c>
      <c r="D44" s="405">
        <v>12320.433660000001</v>
      </c>
      <c r="E44" s="405">
        <v>3726.2275600000003</v>
      </c>
      <c r="F44" s="405">
        <v>178.06671000000003</v>
      </c>
      <c r="G44" s="15"/>
      <c r="H44" s="15"/>
      <c r="I44" s="15"/>
      <c r="J44" s="15"/>
      <c r="K44" s="15"/>
      <c r="L44" s="15"/>
      <c r="M44" s="15"/>
      <c r="N44" s="15"/>
      <c r="O44" s="15"/>
      <c r="P44" s="15"/>
    </row>
    <row r="45" spans="1:16" ht="15.75">
      <c r="A45" s="15"/>
      <c r="B45" s="133">
        <v>2022</v>
      </c>
      <c r="C45" s="1150">
        <f>D14</f>
        <v>18923.341699999997</v>
      </c>
      <c r="D45" s="1150">
        <f>F14</f>
        <v>12797.717050000001</v>
      </c>
      <c r="E45" s="1150">
        <f>H14</f>
        <v>6931.7926399999997</v>
      </c>
      <c r="F45" s="1150">
        <f>J14</f>
        <v>975.75722999999994</v>
      </c>
      <c r="G45" s="15"/>
      <c r="H45" s="15"/>
      <c r="I45" s="15"/>
      <c r="J45" s="15"/>
      <c r="K45" s="15"/>
      <c r="L45" s="15"/>
      <c r="M45" s="15"/>
      <c r="N45" s="15"/>
      <c r="O45" s="15"/>
      <c r="P45" s="15"/>
    </row>
    <row r="46" spans="1:16">
      <c r="A46" s="15"/>
      <c r="B46" s="15"/>
      <c r="G46" s="15"/>
      <c r="H46" s="15"/>
      <c r="I46" s="15"/>
      <c r="J46" s="15"/>
      <c r="K46" s="15"/>
      <c r="L46" s="15"/>
      <c r="M46" s="15"/>
      <c r="N46" s="15"/>
      <c r="O46" s="15"/>
      <c r="P46" s="15"/>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row r="49" spans="1:16">
      <c r="A49" s="15"/>
      <c r="B49" s="15"/>
      <c r="C49" s="15"/>
      <c r="D49" s="15"/>
      <c r="E49" s="15"/>
      <c r="F49" s="15"/>
      <c r="G49" s="15"/>
      <c r="H49" s="15"/>
      <c r="I49" s="15"/>
      <c r="J49" s="15"/>
      <c r="K49" s="15"/>
      <c r="L49" s="15"/>
      <c r="M49" s="15"/>
      <c r="N49" s="15"/>
      <c r="O49" s="15"/>
      <c r="P49" s="15"/>
    </row>
    <row r="50" spans="1:16">
      <c r="A50" s="15"/>
      <c r="B50" s="15"/>
      <c r="C50" s="15"/>
      <c r="D50" s="15"/>
      <c r="E50" s="15"/>
      <c r="F50" s="15"/>
      <c r="G50" s="15"/>
      <c r="H50" s="15"/>
      <c r="I50" s="15"/>
      <c r="J50" s="15"/>
      <c r="K50" s="15"/>
      <c r="L50" s="15"/>
      <c r="M50" s="15"/>
      <c r="N50" s="15"/>
      <c r="O50" s="15"/>
      <c r="P50" s="15"/>
    </row>
    <row r="51" spans="1:16">
      <c r="A51" s="15"/>
      <c r="B51" s="15"/>
      <c r="C51" s="15"/>
      <c r="D51" s="15"/>
      <c r="E51" s="15"/>
      <c r="F51" s="15"/>
      <c r="G51" s="15"/>
      <c r="H51" s="15"/>
      <c r="I51" s="15"/>
      <c r="J51" s="15"/>
      <c r="K51" s="15"/>
      <c r="L51" s="15"/>
      <c r="M51" s="15"/>
      <c r="N51" s="15"/>
      <c r="O51" s="15"/>
      <c r="P51" s="15"/>
    </row>
    <row r="52" spans="1:16">
      <c r="A52" s="15"/>
      <c r="B52" s="15"/>
      <c r="C52" s="15"/>
      <c r="D52" s="15"/>
      <c r="E52" s="15"/>
      <c r="F52" s="15"/>
      <c r="G52" s="15"/>
      <c r="H52" s="15"/>
      <c r="I52" s="15"/>
      <c r="J52" s="15"/>
      <c r="K52" s="15"/>
      <c r="L52" s="15"/>
      <c r="M52" s="15"/>
      <c r="N52" s="15"/>
      <c r="O52" s="15"/>
      <c r="P52" s="15"/>
    </row>
    <row r="53" spans="1:16">
      <c r="A53" s="15"/>
      <c r="B53" s="15"/>
      <c r="C53" s="15"/>
      <c r="D53" s="15"/>
      <c r="E53" s="15"/>
      <c r="F53" s="15"/>
      <c r="G53" s="15"/>
      <c r="H53" s="15"/>
      <c r="I53" s="15"/>
      <c r="J53" s="15"/>
      <c r="K53" s="15"/>
      <c r="L53" s="15"/>
      <c r="M53" s="15"/>
      <c r="N53" s="15"/>
      <c r="O53" s="15"/>
      <c r="P53" s="15"/>
    </row>
    <row r="54" spans="1:16">
      <c r="A54" s="15"/>
      <c r="B54" s="15"/>
      <c r="C54" s="15"/>
      <c r="D54" s="15"/>
      <c r="E54" s="15"/>
      <c r="F54" s="15"/>
      <c r="G54" s="15"/>
      <c r="H54" s="15"/>
      <c r="I54" s="15"/>
      <c r="J54" s="15"/>
      <c r="K54" s="15"/>
      <c r="L54" s="15"/>
      <c r="M54" s="15"/>
      <c r="N54" s="15"/>
      <c r="O54" s="15"/>
      <c r="P54" s="15"/>
    </row>
    <row r="55" spans="1:16">
      <c r="A55" s="15"/>
      <c r="B55" s="15"/>
      <c r="C55" s="15"/>
      <c r="D55" s="15"/>
      <c r="E55" s="15"/>
      <c r="F55" s="15"/>
      <c r="G55" s="15"/>
      <c r="H55" s="15"/>
      <c r="I55" s="15"/>
      <c r="J55" s="15"/>
      <c r="K55" s="15"/>
      <c r="L55" s="15"/>
      <c r="M55" s="15"/>
      <c r="N55" s="15"/>
      <c r="O55" s="15"/>
      <c r="P55" s="15"/>
    </row>
    <row r="56" spans="1:16">
      <c r="A56" s="15"/>
      <c r="B56" s="15"/>
      <c r="C56" s="15"/>
      <c r="D56" s="15"/>
      <c r="E56" s="15"/>
      <c r="F56" s="15"/>
      <c r="G56" s="15"/>
      <c r="H56" s="15"/>
      <c r="I56" s="15"/>
      <c r="J56" s="15"/>
      <c r="K56" s="15"/>
      <c r="L56" s="15"/>
      <c r="M56" s="15"/>
      <c r="N56" s="15"/>
      <c r="O56" s="15"/>
      <c r="P56" s="15"/>
    </row>
    <row r="57" spans="1:16">
      <c r="A57" s="15"/>
      <c r="B57" s="15"/>
      <c r="C57" s="15"/>
      <c r="D57" s="15"/>
      <c r="E57" s="15"/>
      <c r="F57" s="15"/>
      <c r="G57" s="15"/>
      <c r="H57" s="15"/>
      <c r="I57" s="15"/>
      <c r="J57" s="15"/>
      <c r="K57" s="15"/>
      <c r="L57" s="15"/>
      <c r="M57" s="15"/>
      <c r="N57" s="15"/>
      <c r="O57" s="15"/>
      <c r="P57" s="15"/>
    </row>
    <row r="58" spans="1:16">
      <c r="A58" s="15"/>
      <c r="B58" s="15"/>
      <c r="C58" s="15"/>
      <c r="D58" s="15"/>
      <c r="E58" s="15"/>
      <c r="F58" s="15"/>
      <c r="G58" s="15"/>
      <c r="H58" s="15"/>
      <c r="I58" s="15"/>
      <c r="J58" s="15"/>
      <c r="K58" s="15"/>
      <c r="L58" s="15"/>
      <c r="M58" s="15"/>
      <c r="N58" s="15"/>
      <c r="O58" s="15"/>
      <c r="P58" s="15"/>
    </row>
    <row r="59" spans="1:16">
      <c r="A59" s="15"/>
      <c r="B59" s="15"/>
      <c r="C59" s="15"/>
      <c r="D59" s="15"/>
      <c r="E59" s="15"/>
      <c r="F59" s="15"/>
      <c r="G59" s="15"/>
      <c r="H59" s="15"/>
      <c r="I59" s="15"/>
      <c r="J59" s="15"/>
      <c r="K59" s="15"/>
      <c r="L59" s="15"/>
      <c r="M59" s="15"/>
      <c r="N59" s="15"/>
      <c r="O59" s="15"/>
      <c r="P59" s="15"/>
    </row>
    <row r="60" spans="1:16">
      <c r="A60" s="15"/>
      <c r="B60" s="15"/>
      <c r="C60" s="15"/>
      <c r="D60" s="15"/>
      <c r="E60" s="15"/>
      <c r="F60" s="15"/>
      <c r="G60" s="15"/>
      <c r="H60" s="15"/>
      <c r="I60" s="15"/>
      <c r="J60" s="15"/>
      <c r="K60" s="15"/>
      <c r="L60" s="15"/>
      <c r="M60" s="15"/>
      <c r="N60" s="15"/>
      <c r="O60" s="15"/>
      <c r="P60" s="15"/>
    </row>
    <row r="61" spans="1:16">
      <c r="A61" s="15"/>
      <c r="B61" s="15"/>
      <c r="C61" s="15"/>
      <c r="D61" s="15"/>
      <c r="E61" s="15"/>
      <c r="F61" s="15"/>
      <c r="G61" s="15"/>
      <c r="H61" s="15"/>
      <c r="I61" s="15"/>
      <c r="J61" s="15"/>
      <c r="K61" s="15"/>
      <c r="L61" s="15"/>
      <c r="M61" s="15"/>
      <c r="N61" s="15"/>
      <c r="O61" s="15"/>
      <c r="P61" s="15"/>
    </row>
    <row r="62" spans="1:16">
      <c r="A62" s="15"/>
      <c r="B62" s="15"/>
      <c r="C62" s="15"/>
      <c r="D62" s="15"/>
      <c r="E62" s="15"/>
      <c r="F62" s="15"/>
      <c r="G62" s="15"/>
      <c r="H62" s="15"/>
      <c r="I62" s="15"/>
      <c r="J62" s="15"/>
      <c r="K62" s="15"/>
      <c r="L62" s="15"/>
      <c r="M62" s="15"/>
      <c r="N62" s="15"/>
      <c r="O62" s="15"/>
      <c r="P62" s="15"/>
    </row>
    <row r="63" spans="1:16">
      <c r="A63" s="15"/>
      <c r="B63" s="15"/>
      <c r="C63" s="15"/>
      <c r="D63" s="15"/>
      <c r="E63" s="15"/>
      <c r="F63" s="15"/>
      <c r="G63" s="15"/>
      <c r="H63" s="15"/>
      <c r="I63" s="15"/>
      <c r="J63" s="15"/>
      <c r="K63" s="15"/>
      <c r="L63" s="15"/>
      <c r="M63" s="15"/>
      <c r="N63" s="15"/>
      <c r="O63" s="15"/>
      <c r="P63" s="15"/>
    </row>
    <row r="64" spans="1:16">
      <c r="A64" s="15"/>
      <c r="B64" s="15"/>
      <c r="C64" s="15"/>
      <c r="D64" s="15"/>
      <c r="E64" s="15"/>
      <c r="F64" s="15"/>
      <c r="G64" s="15"/>
      <c r="H64" s="15"/>
      <c r="I64" s="15"/>
      <c r="J64" s="15"/>
      <c r="K64" s="15"/>
      <c r="L64" s="15"/>
      <c r="M64" s="15"/>
      <c r="N64" s="15"/>
      <c r="O64" s="15"/>
      <c r="P64" s="15"/>
    </row>
    <row r="65" spans="1:16">
      <c r="A65" s="15"/>
      <c r="B65" s="15"/>
      <c r="C65" s="15"/>
      <c r="D65" s="15"/>
      <c r="E65" s="15"/>
      <c r="F65" s="15"/>
      <c r="G65" s="15"/>
      <c r="H65" s="15"/>
      <c r="I65" s="15"/>
      <c r="J65" s="15"/>
      <c r="K65" s="15"/>
      <c r="L65" s="15"/>
      <c r="M65" s="15"/>
      <c r="N65" s="15"/>
      <c r="O65" s="15"/>
      <c r="P65" s="15"/>
    </row>
    <row r="66" spans="1:16">
      <c r="A66" s="15"/>
      <c r="B66" s="15"/>
      <c r="C66" s="15"/>
      <c r="D66" s="15"/>
      <c r="E66" s="15"/>
      <c r="F66" s="15"/>
      <c r="G66" s="15"/>
      <c r="H66" s="15"/>
      <c r="I66" s="15"/>
      <c r="J66" s="15"/>
      <c r="K66" s="15"/>
      <c r="L66" s="15"/>
      <c r="M66" s="15"/>
      <c r="N66" s="15"/>
      <c r="O66" s="15"/>
      <c r="P66" s="15"/>
    </row>
    <row r="67" spans="1:16">
      <c r="A67" s="15"/>
      <c r="B67" s="15"/>
      <c r="C67" s="15"/>
      <c r="D67" s="15"/>
      <c r="E67" s="15"/>
      <c r="F67" s="15"/>
      <c r="G67" s="15"/>
      <c r="H67" s="15"/>
      <c r="I67" s="15"/>
      <c r="J67" s="15"/>
      <c r="K67" s="15"/>
      <c r="L67" s="15"/>
      <c r="M67" s="15"/>
      <c r="N67" s="15"/>
      <c r="O67" s="15"/>
      <c r="P67" s="15"/>
    </row>
    <row r="68" spans="1:16">
      <c r="A68" s="15"/>
      <c r="B68" s="15"/>
      <c r="C68" s="15"/>
      <c r="D68" s="15"/>
      <c r="E68" s="15"/>
      <c r="F68" s="15"/>
      <c r="G68" s="15"/>
      <c r="H68" s="15"/>
      <c r="I68" s="15"/>
      <c r="J68" s="15"/>
      <c r="K68" s="15"/>
      <c r="L68" s="15"/>
      <c r="M68" s="15"/>
      <c r="N68" s="15"/>
      <c r="O68" s="15"/>
      <c r="P68" s="15"/>
    </row>
    <row r="69" spans="1:16">
      <c r="A69" s="15"/>
      <c r="B69" s="15"/>
      <c r="C69" s="15"/>
      <c r="D69" s="15"/>
      <c r="E69" s="15"/>
      <c r="F69" s="15"/>
      <c r="G69" s="15"/>
      <c r="H69" s="15"/>
      <c r="I69" s="15"/>
      <c r="J69" s="15"/>
      <c r="K69" s="15"/>
      <c r="L69" s="15"/>
      <c r="M69" s="15"/>
      <c r="N69" s="15"/>
      <c r="O69" s="15"/>
      <c r="P69" s="15"/>
    </row>
    <row r="70" spans="1:16">
      <c r="A70" s="15"/>
      <c r="B70" s="15"/>
      <c r="C70" s="15"/>
      <c r="D70" s="15"/>
      <c r="E70" s="15"/>
      <c r="F70" s="15"/>
      <c r="G70" s="15"/>
      <c r="H70" s="15"/>
      <c r="I70" s="15"/>
      <c r="J70" s="15"/>
      <c r="K70" s="15"/>
      <c r="L70" s="15"/>
      <c r="M70" s="15"/>
      <c r="N70" s="15"/>
      <c r="O70" s="15"/>
      <c r="P70" s="15"/>
    </row>
    <row r="71" spans="1:16">
      <c r="A71" s="15"/>
      <c r="B71" s="15"/>
      <c r="C71" s="15"/>
      <c r="D71" s="15"/>
      <c r="E71" s="15"/>
      <c r="F71" s="15"/>
      <c r="G71" s="15"/>
      <c r="H71" s="15"/>
      <c r="I71" s="15"/>
      <c r="J71" s="15"/>
      <c r="K71" s="15"/>
      <c r="L71" s="15"/>
      <c r="M71" s="15"/>
      <c r="N71" s="15"/>
      <c r="O71" s="15"/>
      <c r="P71" s="15"/>
    </row>
    <row r="72" spans="1:16">
      <c r="A72" s="15"/>
      <c r="B72" s="15"/>
      <c r="C72" s="15"/>
      <c r="D72" s="15"/>
      <c r="E72" s="15"/>
      <c r="F72" s="15"/>
      <c r="G72" s="15"/>
      <c r="H72" s="15"/>
      <c r="I72" s="15"/>
      <c r="J72" s="15"/>
      <c r="K72" s="15"/>
      <c r="L72" s="15"/>
      <c r="M72" s="15"/>
      <c r="N72" s="15"/>
      <c r="O72" s="15"/>
      <c r="P72" s="15"/>
    </row>
    <row r="73" spans="1:16">
      <c r="A73" s="15"/>
      <c r="B73" s="15"/>
      <c r="C73" s="15"/>
      <c r="D73" s="15"/>
      <c r="E73" s="15"/>
      <c r="F73" s="15"/>
      <c r="G73" s="15"/>
      <c r="H73" s="15"/>
      <c r="I73" s="15"/>
      <c r="J73" s="15"/>
      <c r="K73" s="15"/>
      <c r="L73" s="15"/>
      <c r="M73" s="15"/>
      <c r="N73" s="15"/>
      <c r="O73" s="15"/>
      <c r="P73" s="15"/>
    </row>
    <row r="74" spans="1:16">
      <c r="A74" s="15"/>
      <c r="B74" s="15"/>
      <c r="C74" s="15"/>
      <c r="D74" s="15"/>
      <c r="E74" s="15"/>
      <c r="F74" s="15"/>
      <c r="G74" s="15"/>
      <c r="H74" s="15"/>
      <c r="I74" s="15"/>
      <c r="J74" s="15"/>
      <c r="K74" s="15"/>
      <c r="L74" s="15"/>
      <c r="M74" s="15"/>
      <c r="N74" s="15"/>
      <c r="O74" s="15"/>
      <c r="P74" s="15"/>
    </row>
    <row r="75" spans="1:16">
      <c r="A75" s="15"/>
      <c r="B75" s="15"/>
      <c r="C75" s="15"/>
      <c r="D75" s="15"/>
      <c r="E75" s="15"/>
      <c r="F75" s="15"/>
      <c r="G75" s="15"/>
      <c r="H75" s="15"/>
      <c r="I75" s="15"/>
      <c r="J75" s="15"/>
      <c r="K75" s="15"/>
      <c r="L75" s="15"/>
      <c r="M75" s="15"/>
      <c r="N75" s="15"/>
      <c r="O75" s="15"/>
      <c r="P75" s="15"/>
    </row>
    <row r="76" spans="1:16">
      <c r="A76" s="15"/>
      <c r="B76" s="15"/>
      <c r="C76" s="15"/>
      <c r="D76" s="15"/>
      <c r="E76" s="15"/>
      <c r="F76" s="15"/>
      <c r="G76" s="15"/>
      <c r="H76" s="15"/>
      <c r="I76" s="15"/>
      <c r="J76" s="15"/>
      <c r="K76" s="15"/>
      <c r="L76" s="15"/>
      <c r="M76" s="15"/>
      <c r="N76" s="15"/>
      <c r="O76" s="15"/>
      <c r="P76" s="15"/>
    </row>
    <row r="77" spans="1:16">
      <c r="A77" s="15"/>
      <c r="B77" s="15"/>
      <c r="C77" s="15"/>
      <c r="D77" s="15"/>
      <c r="E77" s="15"/>
      <c r="F77" s="15"/>
      <c r="G77" s="15"/>
      <c r="H77" s="15"/>
      <c r="I77" s="15"/>
      <c r="J77" s="15"/>
      <c r="K77" s="15"/>
      <c r="L77" s="15"/>
      <c r="M77" s="15"/>
      <c r="N77" s="15"/>
      <c r="O77" s="15"/>
      <c r="P77" s="15"/>
    </row>
    <row r="78" spans="1:16">
      <c r="A78" s="15"/>
      <c r="B78" s="15"/>
      <c r="C78" s="15"/>
      <c r="D78" s="15"/>
      <c r="E78" s="15"/>
      <c r="F78" s="15"/>
      <c r="G78" s="15"/>
      <c r="H78" s="15"/>
      <c r="I78" s="15"/>
      <c r="J78" s="15"/>
      <c r="K78" s="15"/>
      <c r="L78" s="15"/>
      <c r="M78" s="15"/>
      <c r="N78" s="15"/>
      <c r="O78" s="15"/>
      <c r="P78" s="15"/>
    </row>
    <row r="79" spans="1:16">
      <c r="A79" s="15"/>
      <c r="B79" s="15"/>
      <c r="C79" s="15"/>
      <c r="D79" s="15"/>
      <c r="E79" s="15"/>
      <c r="F79" s="15"/>
      <c r="G79" s="15"/>
      <c r="H79" s="15"/>
      <c r="I79" s="15"/>
      <c r="J79" s="15"/>
      <c r="K79" s="15"/>
      <c r="L79" s="15"/>
      <c r="M79" s="15"/>
      <c r="N79" s="15"/>
      <c r="O79" s="15"/>
      <c r="P79" s="15"/>
    </row>
    <row r="80" spans="1:16">
      <c r="A80" s="15"/>
      <c r="B80" s="15"/>
      <c r="C80" s="15"/>
      <c r="D80" s="15"/>
      <c r="E80" s="15"/>
      <c r="F80" s="15"/>
      <c r="G80" s="15"/>
      <c r="H80" s="15"/>
      <c r="I80" s="15"/>
      <c r="J80" s="15"/>
      <c r="K80" s="15"/>
      <c r="L80" s="15"/>
      <c r="M80" s="15"/>
      <c r="N80" s="15"/>
      <c r="O80" s="15"/>
      <c r="P80" s="15"/>
    </row>
    <row r="81" spans="1:16">
      <c r="A81" s="15"/>
      <c r="B81" s="15"/>
      <c r="C81" s="15"/>
      <c r="D81" s="15"/>
      <c r="E81" s="15"/>
      <c r="F81" s="15"/>
      <c r="G81" s="15"/>
      <c r="H81" s="15"/>
      <c r="I81" s="15"/>
      <c r="J81" s="15"/>
      <c r="K81" s="15"/>
      <c r="L81" s="15"/>
      <c r="M81" s="15"/>
      <c r="N81" s="15"/>
      <c r="O81" s="15"/>
      <c r="P81" s="15"/>
    </row>
    <row r="82" spans="1:16">
      <c r="A82" s="15"/>
      <c r="B82" s="15"/>
      <c r="C82" s="15"/>
      <c r="D82" s="15"/>
      <c r="E82" s="15"/>
      <c r="F82" s="15"/>
      <c r="G82" s="15"/>
      <c r="H82" s="15"/>
      <c r="I82" s="15"/>
      <c r="J82" s="15"/>
      <c r="K82" s="15"/>
      <c r="L82" s="15"/>
      <c r="M82" s="15"/>
      <c r="N82" s="15"/>
      <c r="O82" s="15"/>
      <c r="P82" s="15"/>
    </row>
    <row r="83" spans="1:16">
      <c r="A83" s="15"/>
      <c r="B83" s="15"/>
      <c r="C83" s="15"/>
      <c r="D83" s="15"/>
      <c r="E83" s="15"/>
      <c r="F83" s="15"/>
      <c r="G83" s="15"/>
      <c r="H83" s="15"/>
      <c r="I83" s="15"/>
      <c r="J83" s="15"/>
      <c r="K83" s="15"/>
      <c r="L83" s="15"/>
      <c r="M83" s="15"/>
      <c r="N83" s="15"/>
      <c r="O83" s="15"/>
      <c r="P83" s="15"/>
    </row>
    <row r="84" spans="1:16">
      <c r="A84" s="15"/>
      <c r="B84" s="15"/>
      <c r="C84" s="15"/>
      <c r="D84" s="15"/>
      <c r="E84" s="15"/>
      <c r="F84" s="15"/>
      <c r="G84" s="15"/>
      <c r="H84" s="15"/>
      <c r="I84" s="15"/>
      <c r="J84" s="15"/>
      <c r="K84" s="15"/>
      <c r="L84" s="15"/>
      <c r="M84" s="15"/>
      <c r="N84" s="15"/>
      <c r="O84" s="15"/>
      <c r="P84" s="15"/>
    </row>
    <row r="85" spans="1:16">
      <c r="A85" s="15"/>
      <c r="B85" s="15"/>
      <c r="C85" s="15"/>
      <c r="D85" s="15"/>
      <c r="E85" s="15"/>
      <c r="F85" s="15"/>
      <c r="G85" s="15"/>
      <c r="H85" s="15"/>
      <c r="I85" s="15"/>
      <c r="J85" s="15"/>
      <c r="K85" s="15"/>
      <c r="L85" s="15"/>
      <c r="M85" s="15"/>
      <c r="N85" s="15"/>
      <c r="O85" s="15"/>
      <c r="P85" s="15"/>
    </row>
    <row r="86" spans="1:16">
      <c r="A86" s="15"/>
      <c r="B86" s="15"/>
      <c r="C86" s="15"/>
      <c r="D86" s="15"/>
      <c r="E86" s="15"/>
      <c r="F86" s="15"/>
      <c r="G86" s="15"/>
      <c r="H86" s="15"/>
      <c r="I86" s="15"/>
      <c r="J86" s="15"/>
      <c r="K86" s="15"/>
      <c r="L86" s="15"/>
      <c r="M86" s="15"/>
      <c r="N86" s="15"/>
      <c r="O86" s="15"/>
      <c r="P86" s="15"/>
    </row>
    <row r="87" spans="1:16">
      <c r="A87" s="15"/>
      <c r="B87" s="15"/>
      <c r="C87" s="15"/>
      <c r="D87" s="15"/>
      <c r="E87" s="15"/>
      <c r="F87" s="15"/>
      <c r="G87" s="15"/>
      <c r="H87" s="15"/>
      <c r="I87" s="15"/>
      <c r="J87" s="15"/>
      <c r="K87" s="15"/>
      <c r="L87" s="15"/>
      <c r="M87" s="15"/>
      <c r="N87" s="15"/>
      <c r="O87" s="15"/>
      <c r="P87" s="15"/>
    </row>
    <row r="88" spans="1:16">
      <c r="A88" s="15"/>
      <c r="B88" s="15"/>
      <c r="C88" s="15"/>
      <c r="D88" s="15"/>
      <c r="E88" s="15"/>
      <c r="F88" s="15"/>
      <c r="G88" s="15"/>
      <c r="H88" s="15"/>
      <c r="I88" s="15"/>
      <c r="J88" s="15"/>
      <c r="K88" s="15"/>
      <c r="L88" s="15"/>
      <c r="M88" s="15"/>
      <c r="N88" s="15"/>
      <c r="O88" s="15"/>
      <c r="P88" s="15"/>
    </row>
    <row r="89" spans="1:16">
      <c r="A89" s="15"/>
      <c r="B89" s="15"/>
      <c r="C89" s="15"/>
      <c r="D89" s="15"/>
      <c r="E89" s="15"/>
      <c r="F89" s="15"/>
      <c r="G89" s="15"/>
      <c r="H89" s="15"/>
      <c r="I89" s="15"/>
      <c r="J89" s="15"/>
      <c r="K89" s="15"/>
      <c r="L89" s="15"/>
      <c r="M89" s="15"/>
      <c r="N89" s="15"/>
      <c r="O89" s="15"/>
      <c r="P89" s="15"/>
    </row>
    <row r="90" spans="1:16">
      <c r="A90" s="15"/>
      <c r="B90" s="15"/>
      <c r="C90" s="15"/>
      <c r="D90" s="15"/>
      <c r="E90" s="15"/>
      <c r="F90" s="15"/>
      <c r="G90" s="15"/>
      <c r="H90" s="15"/>
      <c r="I90" s="15"/>
      <c r="J90" s="15"/>
      <c r="K90" s="15"/>
      <c r="L90" s="15"/>
      <c r="M90" s="15"/>
      <c r="N90" s="15"/>
      <c r="O90" s="15"/>
      <c r="P90" s="15"/>
    </row>
    <row r="91" spans="1:16">
      <c r="A91" s="15"/>
      <c r="B91" s="15"/>
      <c r="C91" s="15"/>
      <c r="D91" s="15"/>
      <c r="E91" s="15"/>
      <c r="F91" s="15"/>
      <c r="G91" s="15"/>
      <c r="H91" s="15"/>
      <c r="I91" s="15"/>
      <c r="J91" s="15"/>
      <c r="K91" s="15"/>
      <c r="L91" s="15"/>
      <c r="M91" s="15"/>
      <c r="N91" s="15"/>
      <c r="O91" s="15"/>
      <c r="P91" s="15"/>
    </row>
    <row r="92" spans="1:16">
      <c r="A92" s="15"/>
      <c r="B92" s="15"/>
      <c r="C92" s="15"/>
      <c r="D92" s="15"/>
      <c r="E92" s="15"/>
      <c r="F92" s="15"/>
      <c r="G92" s="15"/>
      <c r="H92" s="15"/>
      <c r="I92" s="15"/>
      <c r="J92" s="15"/>
      <c r="K92" s="15"/>
      <c r="L92" s="15"/>
      <c r="M92" s="15"/>
      <c r="N92" s="15"/>
      <c r="O92" s="15"/>
      <c r="P92" s="15"/>
    </row>
    <row r="93" spans="1:16">
      <c r="A93" s="15"/>
      <c r="B93" s="15"/>
      <c r="C93" s="15"/>
      <c r="D93" s="15"/>
      <c r="E93" s="15"/>
      <c r="F93" s="15"/>
      <c r="G93" s="15"/>
      <c r="H93" s="15"/>
      <c r="I93" s="15"/>
      <c r="J93" s="15"/>
      <c r="K93" s="15"/>
      <c r="L93" s="15"/>
      <c r="M93" s="15"/>
      <c r="N93" s="15"/>
      <c r="O93" s="15"/>
      <c r="P93" s="15"/>
    </row>
    <row r="94" spans="1:16">
      <c r="A94" s="15"/>
      <c r="B94" s="15"/>
      <c r="C94" s="15"/>
      <c r="D94" s="15"/>
      <c r="E94" s="15"/>
      <c r="F94" s="15"/>
      <c r="G94" s="15"/>
      <c r="H94" s="15"/>
      <c r="I94" s="15"/>
      <c r="J94" s="15"/>
      <c r="K94" s="15"/>
      <c r="L94" s="15"/>
      <c r="M94" s="15"/>
      <c r="N94" s="15"/>
      <c r="O94" s="15"/>
      <c r="P94" s="15"/>
    </row>
    <row r="95" spans="1:16">
      <c r="A95" s="15"/>
      <c r="B95" s="15"/>
      <c r="C95" s="15"/>
      <c r="D95" s="15"/>
      <c r="E95" s="15"/>
      <c r="F95" s="15"/>
      <c r="G95" s="15"/>
      <c r="H95" s="15"/>
      <c r="I95" s="15"/>
      <c r="J95" s="15"/>
      <c r="K95" s="15"/>
      <c r="L95" s="15"/>
      <c r="M95" s="15"/>
      <c r="N95" s="15"/>
      <c r="O95" s="15"/>
      <c r="P95" s="15"/>
    </row>
    <row r="96" spans="1:16">
      <c r="A96" s="15"/>
      <c r="B96" s="15"/>
      <c r="C96" s="15"/>
      <c r="D96" s="15"/>
      <c r="E96" s="15"/>
      <c r="F96" s="15"/>
      <c r="G96" s="15"/>
      <c r="H96" s="15"/>
      <c r="I96" s="15"/>
      <c r="J96" s="15"/>
      <c r="K96" s="15"/>
      <c r="L96" s="15"/>
      <c r="M96" s="15"/>
      <c r="N96" s="15"/>
      <c r="O96" s="15"/>
      <c r="P96" s="15"/>
    </row>
    <row r="97" spans="1:16">
      <c r="A97" s="15"/>
      <c r="B97" s="15"/>
      <c r="C97" s="15"/>
      <c r="D97" s="15"/>
      <c r="E97" s="15"/>
      <c r="F97" s="15"/>
      <c r="G97" s="15"/>
      <c r="H97" s="15"/>
      <c r="I97" s="15"/>
      <c r="J97" s="15"/>
      <c r="K97" s="15"/>
      <c r="L97" s="15"/>
      <c r="M97" s="15"/>
      <c r="N97" s="15"/>
      <c r="O97" s="15"/>
      <c r="P97" s="15"/>
    </row>
    <row r="98" spans="1:16">
      <c r="A98" s="15"/>
      <c r="B98" s="15"/>
      <c r="C98" s="15"/>
      <c r="D98" s="15"/>
      <c r="E98" s="15"/>
      <c r="F98" s="15"/>
      <c r="G98" s="15"/>
      <c r="H98" s="15"/>
      <c r="I98" s="15"/>
      <c r="J98" s="15"/>
      <c r="K98" s="15"/>
      <c r="L98" s="15"/>
      <c r="M98" s="15"/>
      <c r="N98" s="15"/>
      <c r="O98" s="15"/>
      <c r="P98" s="15"/>
    </row>
    <row r="99" spans="1:16">
      <c r="A99" s="15"/>
      <c r="B99" s="15"/>
      <c r="C99" s="15"/>
      <c r="D99" s="15"/>
      <c r="E99" s="15"/>
      <c r="F99" s="15"/>
      <c r="G99" s="15"/>
      <c r="H99" s="15"/>
      <c r="I99" s="15"/>
      <c r="J99" s="15"/>
      <c r="K99" s="15"/>
      <c r="L99" s="15"/>
      <c r="M99" s="15"/>
      <c r="N99" s="15"/>
      <c r="O99" s="15"/>
      <c r="P99" s="15"/>
    </row>
    <row r="100" spans="1:16">
      <c r="A100" s="15"/>
      <c r="B100" s="15"/>
      <c r="C100" s="15"/>
      <c r="D100" s="15"/>
      <c r="E100" s="15"/>
      <c r="F100" s="15"/>
      <c r="G100" s="15"/>
      <c r="H100" s="15"/>
      <c r="I100" s="15"/>
      <c r="J100" s="15"/>
      <c r="K100" s="15"/>
      <c r="L100" s="15"/>
      <c r="M100" s="15"/>
      <c r="N100" s="15"/>
      <c r="O100" s="15"/>
      <c r="P100" s="15"/>
    </row>
    <row r="101" spans="1:16">
      <c r="A101" s="15"/>
      <c r="B101" s="15"/>
      <c r="C101" s="15"/>
      <c r="D101" s="15"/>
      <c r="E101" s="15"/>
      <c r="F101" s="15"/>
      <c r="G101" s="15"/>
      <c r="H101" s="15"/>
      <c r="I101" s="15"/>
      <c r="J101" s="15"/>
      <c r="K101" s="15"/>
      <c r="L101" s="15"/>
      <c r="M101" s="15"/>
      <c r="N101" s="15"/>
      <c r="O101" s="15"/>
      <c r="P101" s="15"/>
    </row>
    <row r="102" spans="1:16">
      <c r="A102" s="15"/>
      <c r="B102" s="15"/>
      <c r="C102" s="15"/>
      <c r="D102" s="15"/>
      <c r="E102" s="15"/>
      <c r="F102" s="15"/>
      <c r="G102" s="15"/>
      <c r="H102" s="15"/>
      <c r="I102" s="15"/>
      <c r="J102" s="15"/>
      <c r="K102" s="15"/>
      <c r="L102" s="15"/>
      <c r="M102" s="15"/>
      <c r="N102" s="15"/>
      <c r="O102" s="15"/>
      <c r="P102" s="15"/>
    </row>
    <row r="103" spans="1:16">
      <c r="A103" s="15"/>
      <c r="B103" s="15"/>
      <c r="C103" s="15"/>
      <c r="D103" s="15"/>
      <c r="E103" s="15"/>
      <c r="F103" s="15"/>
      <c r="G103" s="15"/>
      <c r="H103" s="15"/>
      <c r="I103" s="15"/>
      <c r="J103" s="15"/>
      <c r="K103" s="15"/>
      <c r="L103" s="15"/>
      <c r="M103" s="15"/>
      <c r="N103" s="15"/>
      <c r="O103" s="15"/>
      <c r="P103" s="15"/>
    </row>
    <row r="104" spans="1:16">
      <c r="A104" s="15"/>
      <c r="B104" s="15"/>
      <c r="C104" s="15"/>
      <c r="D104" s="15"/>
      <c r="E104" s="15"/>
      <c r="F104" s="15"/>
      <c r="G104" s="15"/>
      <c r="H104" s="15"/>
      <c r="I104" s="15"/>
      <c r="J104" s="15"/>
      <c r="K104" s="15"/>
      <c r="L104" s="15"/>
      <c r="M104" s="15"/>
      <c r="N104" s="15"/>
      <c r="O104" s="15"/>
      <c r="P104" s="15"/>
    </row>
    <row r="105" spans="1:16">
      <c r="A105" s="15"/>
      <c r="B105" s="15"/>
      <c r="C105" s="15"/>
      <c r="D105" s="15"/>
      <c r="E105" s="15"/>
      <c r="F105" s="15"/>
      <c r="G105" s="15"/>
      <c r="H105" s="15"/>
      <c r="I105" s="15"/>
      <c r="J105" s="15"/>
      <c r="K105" s="15"/>
      <c r="L105" s="15"/>
      <c r="M105" s="15"/>
      <c r="N105" s="15"/>
      <c r="O105" s="15"/>
      <c r="P105" s="15"/>
    </row>
    <row r="106" spans="1:16">
      <c r="A106" s="15"/>
      <c r="B106" s="15"/>
      <c r="C106" s="15"/>
      <c r="D106" s="15"/>
      <c r="E106" s="15"/>
      <c r="F106" s="15"/>
      <c r="G106" s="15"/>
      <c r="H106" s="15"/>
      <c r="I106" s="15"/>
      <c r="J106" s="15"/>
      <c r="K106" s="15"/>
      <c r="L106" s="15"/>
      <c r="M106" s="15"/>
      <c r="N106" s="15"/>
      <c r="O106" s="15"/>
      <c r="P106" s="15"/>
    </row>
    <row r="107" spans="1:16">
      <c r="A107" s="15"/>
      <c r="B107" s="15"/>
      <c r="C107" s="15"/>
      <c r="D107" s="15"/>
      <c r="E107" s="15"/>
      <c r="F107" s="15"/>
      <c r="G107" s="15"/>
      <c r="H107" s="15"/>
      <c r="I107" s="15"/>
      <c r="J107" s="15"/>
      <c r="K107" s="15"/>
      <c r="L107" s="15"/>
      <c r="M107" s="15"/>
      <c r="N107" s="15"/>
      <c r="O107" s="15"/>
      <c r="P107" s="15"/>
    </row>
    <row r="108" spans="1:16">
      <c r="A108" s="15"/>
      <c r="B108" s="15"/>
      <c r="C108" s="15"/>
      <c r="D108" s="15"/>
      <c r="E108" s="15"/>
      <c r="F108" s="15"/>
      <c r="G108" s="15"/>
      <c r="H108" s="15"/>
      <c r="I108" s="15"/>
      <c r="J108" s="15"/>
      <c r="K108" s="15"/>
      <c r="L108" s="15"/>
      <c r="M108" s="15"/>
      <c r="N108" s="15"/>
      <c r="O108" s="15"/>
      <c r="P108" s="15"/>
    </row>
    <row r="109" spans="1:16">
      <c r="A109" s="15"/>
      <c r="B109" s="15"/>
      <c r="C109" s="15"/>
      <c r="D109" s="15"/>
      <c r="E109" s="15"/>
      <c r="F109" s="15"/>
      <c r="G109" s="15"/>
      <c r="H109" s="15"/>
      <c r="I109" s="15"/>
      <c r="J109" s="15"/>
      <c r="K109" s="15"/>
      <c r="L109" s="15"/>
      <c r="M109" s="15"/>
      <c r="N109" s="15"/>
      <c r="O109" s="15"/>
      <c r="P109" s="15"/>
    </row>
  </sheetData>
  <mergeCells count="8">
    <mergeCell ref="C42:F42"/>
    <mergeCell ref="C22:F22"/>
    <mergeCell ref="B2:J2"/>
    <mergeCell ref="B4:B5"/>
    <mergeCell ref="C4:D4"/>
    <mergeCell ref="E4:F4"/>
    <mergeCell ref="G4:H4"/>
    <mergeCell ref="I4:J4"/>
  </mergeCells>
  <pageMargins left="0.7" right="0.7" top="0.75" bottom="0.75" header="0.3" footer="0.3"/>
  <pageSetup orientation="landscape" r:id="rId1"/>
  <ignoredErrors>
    <ignoredError sqref="B6:B9" numberStoredAsText="1"/>
    <ignoredError sqref="C14:J14" formulaRange="1"/>
  </ignoredErrors>
  <drawing r:id="rId2"/>
</worksheet>
</file>

<file path=xl/worksheets/sheet19.xml><?xml version="1.0" encoding="utf-8"?>
<worksheet xmlns="http://schemas.openxmlformats.org/spreadsheetml/2006/main" xmlns:r="http://schemas.openxmlformats.org/officeDocument/2006/relationships">
  <sheetPr codeName="Sheet19"/>
  <dimension ref="A1:Q197"/>
  <sheetViews>
    <sheetView showGridLines="0" workbookViewId="0"/>
  </sheetViews>
  <sheetFormatPr defaultRowHeight="15"/>
  <cols>
    <col min="2" max="2" width="17.21875" customWidth="1"/>
    <col min="4" max="4" width="10.109375" bestFit="1" customWidth="1"/>
    <col min="5" max="5" width="9" bestFit="1" customWidth="1"/>
    <col min="6" max="6" width="9.21875" bestFit="1" customWidth="1"/>
    <col min="7" max="8" width="9" bestFit="1" customWidth="1"/>
  </cols>
  <sheetData>
    <row r="1" spans="1:17" s="532" customFormat="1"/>
    <row r="2" spans="1:17" ht="18.75">
      <c r="A2" s="15"/>
      <c r="B2" s="1433" t="s">
        <v>968</v>
      </c>
      <c r="C2" s="1449"/>
      <c r="D2" s="1449"/>
      <c r="E2" s="1449"/>
      <c r="F2" s="1449"/>
      <c r="G2" s="1449"/>
      <c r="H2" s="1449"/>
      <c r="I2" s="16"/>
      <c r="J2" s="79"/>
      <c r="K2" s="15"/>
      <c r="L2" s="15"/>
      <c r="M2" s="15"/>
      <c r="N2" s="15"/>
      <c r="O2" s="15"/>
      <c r="P2" s="15"/>
      <c r="Q2" s="15"/>
    </row>
    <row r="3" spans="1:17" ht="8.25" customHeight="1" thickBot="1">
      <c r="A3" s="15"/>
      <c r="B3" s="16"/>
      <c r="C3" s="16"/>
      <c r="D3" s="16"/>
      <c r="E3" s="16"/>
      <c r="F3" s="16"/>
      <c r="G3" s="16"/>
      <c r="H3" s="16"/>
      <c r="I3" s="16"/>
      <c r="J3" s="79"/>
      <c r="K3" s="15"/>
      <c r="L3" s="15"/>
      <c r="M3" s="15"/>
      <c r="N3" s="15"/>
      <c r="O3" s="15"/>
      <c r="P3" s="15"/>
      <c r="Q3" s="15"/>
    </row>
    <row r="4" spans="1:17" ht="21" customHeight="1">
      <c r="A4" s="15"/>
      <c r="B4" s="1512" t="s">
        <v>116</v>
      </c>
      <c r="C4" s="1514" t="s">
        <v>248</v>
      </c>
      <c r="D4" s="1519"/>
      <c r="E4" s="1514" t="s">
        <v>249</v>
      </c>
      <c r="F4" s="1519"/>
      <c r="G4" s="1514" t="s">
        <v>250</v>
      </c>
      <c r="H4" s="1520"/>
      <c r="I4" s="16"/>
      <c r="J4" s="79"/>
      <c r="K4" s="15"/>
      <c r="L4" s="15"/>
      <c r="M4" s="15"/>
      <c r="N4" s="15"/>
      <c r="O4" s="15"/>
      <c r="P4" s="15"/>
      <c r="Q4" s="15"/>
    </row>
    <row r="5" spans="1:17" ht="21" customHeight="1">
      <c r="A5" s="15"/>
      <c r="B5" s="1513"/>
      <c r="C5" s="90" t="s">
        <v>16</v>
      </c>
      <c r="D5" s="90" t="s">
        <v>229</v>
      </c>
      <c r="E5" s="90" t="s">
        <v>16</v>
      </c>
      <c r="F5" s="90" t="s">
        <v>229</v>
      </c>
      <c r="G5" s="90" t="s">
        <v>16</v>
      </c>
      <c r="H5" s="117" t="s">
        <v>229</v>
      </c>
      <c r="I5" s="16"/>
      <c r="J5" s="79"/>
      <c r="K5" s="15"/>
      <c r="L5" s="15"/>
      <c r="M5" s="15"/>
      <c r="N5" s="15"/>
      <c r="O5" s="15"/>
      <c r="P5" s="15"/>
      <c r="Q5" s="15"/>
    </row>
    <row r="6" spans="1:17" s="634" customFormat="1" ht="21" customHeight="1">
      <c r="A6" s="15"/>
      <c r="B6" s="72" t="s">
        <v>841</v>
      </c>
      <c r="C6" s="92">
        <v>5040.9569900000006</v>
      </c>
      <c r="D6" s="419">
        <v>26157.849150000002</v>
      </c>
      <c r="E6" s="419">
        <v>1262.89498</v>
      </c>
      <c r="F6" s="419">
        <v>16674.75403</v>
      </c>
      <c r="G6" s="419">
        <v>161.35417999999999</v>
      </c>
      <c r="H6" s="219">
        <v>2694.1540799999998</v>
      </c>
      <c r="I6" s="93"/>
      <c r="J6" s="79"/>
      <c r="K6" s="15"/>
      <c r="L6" s="15"/>
      <c r="M6" s="15"/>
      <c r="N6" s="15"/>
      <c r="O6" s="15"/>
      <c r="P6" s="15"/>
      <c r="Q6" s="15"/>
    </row>
    <row r="7" spans="1:17" s="742" customFormat="1" ht="21" customHeight="1">
      <c r="A7" s="15"/>
      <c r="B7" s="72" t="s">
        <v>865</v>
      </c>
      <c r="C7" s="92">
        <v>3806.6074100000001</v>
      </c>
      <c r="D7" s="419">
        <v>18170.27721</v>
      </c>
      <c r="E7" s="419">
        <v>1281.7170000000001</v>
      </c>
      <c r="F7" s="419">
        <v>11518.068499999999</v>
      </c>
      <c r="G7" s="419">
        <v>179.42187000000001</v>
      </c>
      <c r="H7" s="219">
        <v>2602.6834400000002</v>
      </c>
      <c r="I7" s="93"/>
      <c r="J7" s="79"/>
      <c r="K7" s="15"/>
      <c r="L7" s="15"/>
      <c r="M7" s="15"/>
      <c r="N7" s="15"/>
      <c r="O7" s="15"/>
      <c r="P7" s="15"/>
      <c r="Q7" s="15"/>
    </row>
    <row r="8" spans="1:17" s="866" customFormat="1" ht="21" customHeight="1">
      <c r="A8" s="15"/>
      <c r="B8" s="72" t="s">
        <v>897</v>
      </c>
      <c r="C8" s="92">
        <v>4357.4161599999998</v>
      </c>
      <c r="D8" s="876">
        <v>22840.64991</v>
      </c>
      <c r="E8" s="876">
        <v>1019.6144400000001</v>
      </c>
      <c r="F8" s="876">
        <v>13233.331019999998</v>
      </c>
      <c r="G8" s="876">
        <v>76.863640000000004</v>
      </c>
      <c r="H8" s="219">
        <v>1159.1007999999999</v>
      </c>
      <c r="I8" s="93"/>
      <c r="J8" s="79"/>
      <c r="K8" s="15"/>
      <c r="L8" s="15"/>
      <c r="M8" s="15"/>
      <c r="N8" s="15"/>
      <c r="O8" s="15"/>
      <c r="P8" s="15"/>
      <c r="Q8" s="15"/>
    </row>
    <row r="9" spans="1:17" s="1062" customFormat="1" ht="21" customHeight="1">
      <c r="A9" s="15"/>
      <c r="B9" s="72" t="s">
        <v>965</v>
      </c>
      <c r="C9" s="92">
        <v>3538.7740899999999</v>
      </c>
      <c r="D9" s="876">
        <v>17815.762419999999</v>
      </c>
      <c r="E9" s="876">
        <v>1229.1081399999998</v>
      </c>
      <c r="F9" s="876">
        <v>16186.107540000001</v>
      </c>
      <c r="G9" s="876">
        <v>126.32859000000002</v>
      </c>
      <c r="H9" s="219">
        <v>1942.5731699999999</v>
      </c>
      <c r="I9" s="93"/>
      <c r="J9" s="79"/>
      <c r="K9" s="15"/>
      <c r="L9" s="15"/>
      <c r="M9" s="15"/>
      <c r="N9" s="15"/>
      <c r="O9" s="15"/>
      <c r="P9" s="15"/>
      <c r="Q9" s="15"/>
    </row>
    <row r="10" spans="1:17" s="320" customFormat="1" ht="21" customHeight="1">
      <c r="A10" s="15"/>
      <c r="B10" s="75" t="s">
        <v>969</v>
      </c>
      <c r="C10" s="92">
        <v>855.43941999999993</v>
      </c>
      <c r="D10" s="74">
        <v>4567.941170000001</v>
      </c>
      <c r="E10" s="74">
        <v>302.47064</v>
      </c>
      <c r="F10" s="74">
        <v>4204.4840999999997</v>
      </c>
      <c r="G10" s="74">
        <v>35.128509999999999</v>
      </c>
      <c r="H10" s="219">
        <v>789.90251000000001</v>
      </c>
      <c r="I10" s="93"/>
      <c r="J10" s="79"/>
      <c r="K10" s="15"/>
      <c r="L10" s="15"/>
      <c r="M10" s="15"/>
      <c r="N10" s="15"/>
      <c r="O10" s="15"/>
      <c r="P10" s="15"/>
      <c r="Q10" s="15"/>
    </row>
    <row r="11" spans="1:17" ht="21" customHeight="1">
      <c r="A11" s="15"/>
      <c r="B11" s="75" t="s">
        <v>78</v>
      </c>
      <c r="C11" s="92">
        <v>874.5384600000001</v>
      </c>
      <c r="D11" s="74">
        <v>5362.61301</v>
      </c>
      <c r="E11" s="74">
        <v>288.88443000000001</v>
      </c>
      <c r="F11" s="74">
        <v>4818.4524599999995</v>
      </c>
      <c r="G11" s="74">
        <v>35.703050000000005</v>
      </c>
      <c r="H11" s="219">
        <v>813.55617999999993</v>
      </c>
      <c r="I11" s="93"/>
      <c r="J11" s="79"/>
      <c r="K11" s="15"/>
      <c r="L11" s="15"/>
      <c r="M11" s="15"/>
      <c r="N11" s="15"/>
      <c r="O11" s="15"/>
      <c r="P11" s="15"/>
      <c r="Q11" s="15"/>
    </row>
    <row r="12" spans="1:17" ht="21" customHeight="1">
      <c r="A12" s="15"/>
      <c r="B12" s="75" t="s">
        <v>79</v>
      </c>
      <c r="C12" s="92">
        <v>973.54545999999993</v>
      </c>
      <c r="D12" s="74">
        <v>5468.4068000000007</v>
      </c>
      <c r="E12" s="74">
        <v>337.88303200000001</v>
      </c>
      <c r="F12" s="74">
        <v>5478.7237300000006</v>
      </c>
      <c r="G12" s="74">
        <v>26.164560000000002</v>
      </c>
      <c r="H12" s="219">
        <v>588.66237999999998</v>
      </c>
      <c r="I12" s="93"/>
      <c r="J12" s="79"/>
      <c r="K12" s="15"/>
      <c r="L12" s="15"/>
      <c r="M12" s="15"/>
      <c r="N12" s="15"/>
      <c r="O12" s="15"/>
      <c r="P12" s="15"/>
      <c r="Q12" s="15"/>
    </row>
    <row r="13" spans="1:17" ht="21" customHeight="1">
      <c r="A13" s="15"/>
      <c r="B13" s="75" t="s">
        <v>80</v>
      </c>
      <c r="C13" s="92">
        <v>1126.4709300000002</v>
      </c>
      <c r="D13" s="74">
        <v>6461.7333200000003</v>
      </c>
      <c r="E13" s="74">
        <v>354.79647799999998</v>
      </c>
      <c r="F13" s="74">
        <v>5929.4904399999996</v>
      </c>
      <c r="G13" s="74">
        <v>66.217736000000002</v>
      </c>
      <c r="H13" s="219">
        <v>1076.4122399999999</v>
      </c>
      <c r="I13" s="93"/>
      <c r="J13" s="79"/>
      <c r="K13" s="15"/>
      <c r="L13" s="15"/>
      <c r="M13" s="15"/>
      <c r="N13" s="15"/>
      <c r="O13" s="15"/>
      <c r="P13" s="15"/>
      <c r="Q13" s="15"/>
    </row>
    <row r="14" spans="1:17" ht="21" customHeight="1" thickBot="1">
      <c r="A14" s="15"/>
      <c r="B14" s="220" t="s">
        <v>954</v>
      </c>
      <c r="C14" s="221">
        <f t="shared" ref="C14:H14" si="0">SUM(C10:C13)</f>
        <v>3829.9942700000001</v>
      </c>
      <c r="D14" s="221">
        <f t="shared" si="0"/>
        <v>21860.694300000003</v>
      </c>
      <c r="E14" s="221">
        <f t="shared" si="0"/>
        <v>1284.03458</v>
      </c>
      <c r="F14" s="221">
        <f t="shared" si="0"/>
        <v>20431.150730000001</v>
      </c>
      <c r="G14" s="401">
        <f t="shared" si="0"/>
        <v>163.21385599999999</v>
      </c>
      <c r="H14" s="353">
        <f t="shared" si="0"/>
        <v>3268.5333099999998</v>
      </c>
      <c r="I14" s="93"/>
      <c r="J14" s="79"/>
      <c r="K14" s="15"/>
      <c r="L14" s="15"/>
      <c r="M14" s="15"/>
      <c r="N14" s="15"/>
      <c r="O14" s="15"/>
      <c r="P14" s="15"/>
      <c r="Q14" s="15"/>
    </row>
    <row r="15" spans="1:17" ht="21" customHeight="1">
      <c r="A15" s="15"/>
      <c r="B15" s="330" t="s">
        <v>803</v>
      </c>
      <c r="C15" s="16"/>
      <c r="D15" s="16"/>
      <c r="E15" s="94"/>
      <c r="F15" s="94"/>
      <c r="G15" s="94"/>
      <c r="H15" s="94"/>
      <c r="I15" s="124"/>
      <c r="J15" s="79"/>
      <c r="K15" s="15"/>
      <c r="L15" s="15"/>
      <c r="M15" s="15"/>
      <c r="N15" s="15"/>
      <c r="O15" s="15"/>
      <c r="P15" s="15"/>
      <c r="Q15" s="15"/>
    </row>
    <row r="16" spans="1:17" ht="21" customHeight="1">
      <c r="A16" s="15"/>
      <c r="C16" s="56"/>
      <c r="D16" s="56"/>
      <c r="E16" s="56"/>
      <c r="F16" s="56"/>
      <c r="G16" s="56"/>
      <c r="H16" s="56"/>
      <c r="I16" s="16"/>
      <c r="J16" s="79"/>
      <c r="K16" s="15"/>
      <c r="P16" s="15"/>
      <c r="Q16" s="15"/>
    </row>
    <row r="17" spans="1:17" ht="15.75">
      <c r="A17" s="15"/>
      <c r="B17" s="16" t="s">
        <v>251</v>
      </c>
      <c r="C17" s="16"/>
      <c r="D17" s="16"/>
      <c r="E17" s="16"/>
      <c r="F17" s="16"/>
      <c r="G17" s="16"/>
      <c r="H17" s="16"/>
      <c r="I17" s="16"/>
      <c r="J17" s="79"/>
      <c r="K17" s="15"/>
      <c r="P17" s="15"/>
      <c r="Q17" s="15"/>
    </row>
    <row r="18" spans="1:17" ht="15.75">
      <c r="A18" s="15"/>
      <c r="B18" s="16"/>
      <c r="C18" s="16"/>
      <c r="D18" s="16"/>
      <c r="E18" s="16"/>
      <c r="F18" s="16"/>
      <c r="G18" s="16"/>
      <c r="H18" s="16"/>
      <c r="I18" s="16"/>
      <c r="J18" s="79"/>
      <c r="K18" s="15"/>
      <c r="P18" s="15"/>
      <c r="Q18" s="15"/>
    </row>
    <row r="19" spans="1:17">
      <c r="A19" s="15"/>
      <c r="B19" s="18"/>
      <c r="C19" s="18"/>
      <c r="D19" s="18"/>
      <c r="E19" s="18"/>
      <c r="F19" s="18"/>
      <c r="G19" s="18"/>
      <c r="H19" s="18"/>
      <c r="I19" s="18"/>
      <c r="J19" s="15"/>
      <c r="K19" s="15"/>
      <c r="P19" s="15"/>
      <c r="Q19" s="15"/>
    </row>
    <row r="20" spans="1:17" ht="18.75">
      <c r="A20" s="15"/>
      <c r="B20" s="1517"/>
      <c r="C20" s="1518"/>
      <c r="D20" s="1518"/>
      <c r="E20" s="1518"/>
      <c r="F20" s="1518"/>
      <c r="G20" s="1518"/>
      <c r="H20" s="1518"/>
      <c r="I20" s="1518"/>
      <c r="J20" s="1518"/>
      <c r="K20" s="47"/>
      <c r="P20" s="15"/>
      <c r="Q20" s="15"/>
    </row>
    <row r="21" spans="1:17" ht="15.75">
      <c r="A21" s="15"/>
      <c r="B21" s="55"/>
      <c r="C21" s="15"/>
      <c r="D21" s="15"/>
      <c r="E21" s="376" t="s">
        <v>778</v>
      </c>
      <c r="F21" s="15"/>
      <c r="G21" s="55"/>
      <c r="H21" s="55"/>
      <c r="I21" s="55"/>
      <c r="J21" s="55"/>
      <c r="K21" s="47"/>
      <c r="P21" s="15"/>
      <c r="Q21" s="15"/>
    </row>
    <row r="22" spans="1:17" ht="26.25">
      <c r="A22" s="15"/>
      <c r="B22" s="55"/>
      <c r="C22" s="15"/>
      <c r="D22" s="313" t="s">
        <v>248</v>
      </c>
      <c r="E22" s="313" t="s">
        <v>249</v>
      </c>
      <c r="F22" s="1151" t="s">
        <v>250</v>
      </c>
      <c r="G22" s="126"/>
      <c r="H22" s="126"/>
      <c r="I22" s="126"/>
      <c r="J22" s="126"/>
      <c r="K22" s="47"/>
      <c r="P22" s="15"/>
      <c r="Q22" s="15"/>
    </row>
    <row r="23" spans="1:17" ht="15.75">
      <c r="A23" s="15"/>
      <c r="B23" s="602"/>
      <c r="C23" s="125" t="s">
        <v>813</v>
      </c>
      <c r="D23" s="749">
        <f>D6</f>
        <v>26157.849150000002</v>
      </c>
      <c r="E23" s="749">
        <f>F6</f>
        <v>16674.75403</v>
      </c>
      <c r="F23" s="749">
        <f>H6</f>
        <v>2694.1540799999998</v>
      </c>
      <c r="G23" s="127"/>
      <c r="H23" s="127"/>
      <c r="I23" s="112"/>
      <c r="J23" s="112"/>
      <c r="K23" s="47"/>
      <c r="L23" s="15"/>
      <c r="M23" s="15"/>
      <c r="N23" s="15"/>
      <c r="O23" s="15"/>
      <c r="P23" s="15"/>
      <c r="Q23" s="15"/>
    </row>
    <row r="24" spans="1:17" ht="15.75">
      <c r="A24" s="15"/>
      <c r="B24" s="55"/>
      <c r="C24" s="125" t="s">
        <v>834</v>
      </c>
      <c r="D24" s="749">
        <f t="shared" ref="D24:D26" si="1">D7</f>
        <v>18170.27721</v>
      </c>
      <c r="E24" s="749">
        <f t="shared" ref="E24:E26" si="2">F7</f>
        <v>11518.068499999999</v>
      </c>
      <c r="F24" s="749">
        <f t="shared" ref="F24:F26" si="3">H7</f>
        <v>2602.6834400000002</v>
      </c>
      <c r="G24" s="127"/>
      <c r="H24" s="127"/>
      <c r="I24" s="112"/>
      <c r="J24" s="112"/>
      <c r="K24" s="47"/>
      <c r="L24" s="15"/>
      <c r="M24" s="15"/>
      <c r="N24" s="15"/>
      <c r="O24" s="15"/>
      <c r="P24" s="15"/>
      <c r="Q24" s="15"/>
    </row>
    <row r="25" spans="1:17" ht="15.75">
      <c r="A25" s="15"/>
      <c r="B25" s="55"/>
      <c r="C25" s="125" t="s">
        <v>864</v>
      </c>
      <c r="D25" s="749">
        <f t="shared" si="1"/>
        <v>22840.64991</v>
      </c>
      <c r="E25" s="749">
        <f t="shared" si="2"/>
        <v>13233.331019999998</v>
      </c>
      <c r="F25" s="749">
        <f t="shared" si="3"/>
        <v>1159.1007999999999</v>
      </c>
      <c r="G25" s="127"/>
      <c r="H25" s="127"/>
      <c r="I25" s="112"/>
      <c r="J25" s="112"/>
      <c r="K25" s="47"/>
      <c r="L25" s="15"/>
      <c r="M25" s="15"/>
      <c r="N25" s="15"/>
      <c r="O25" s="15"/>
      <c r="P25" s="15"/>
      <c r="Q25" s="15"/>
    </row>
    <row r="26" spans="1:17" ht="15.75">
      <c r="A26" s="15"/>
      <c r="B26" s="55"/>
      <c r="C26" s="125" t="s">
        <v>895</v>
      </c>
      <c r="D26" s="749">
        <f t="shared" si="1"/>
        <v>17815.762419999999</v>
      </c>
      <c r="E26" s="749">
        <f t="shared" si="2"/>
        <v>16186.107540000001</v>
      </c>
      <c r="F26" s="749">
        <f t="shared" si="3"/>
        <v>1942.5731699999999</v>
      </c>
      <c r="G26" s="127"/>
      <c r="H26" s="127"/>
      <c r="I26" s="112"/>
      <c r="J26" s="112"/>
      <c r="K26" s="47"/>
      <c r="L26" s="15"/>
      <c r="M26" s="15"/>
      <c r="N26" s="15"/>
      <c r="O26" s="15"/>
      <c r="P26" s="15"/>
      <c r="Q26" s="15"/>
    </row>
    <row r="27" spans="1:17" ht="15.75">
      <c r="A27" s="15"/>
      <c r="B27" s="128"/>
      <c r="C27" s="125" t="s">
        <v>950</v>
      </c>
      <c r="D27" s="749">
        <f>D14</f>
        <v>21860.694300000003</v>
      </c>
      <c r="E27" s="749">
        <f>F14</f>
        <v>20431.150730000001</v>
      </c>
      <c r="F27" s="749">
        <f>H14</f>
        <v>3268.5333099999998</v>
      </c>
      <c r="G27" s="55"/>
      <c r="H27" s="55"/>
      <c r="I27" s="55"/>
      <c r="J27" s="55"/>
      <c r="K27" s="47"/>
      <c r="L27" s="15"/>
      <c r="M27" s="15"/>
      <c r="N27" s="15"/>
      <c r="O27" s="15"/>
      <c r="P27" s="15"/>
      <c r="Q27" s="15"/>
    </row>
    <row r="28" spans="1:17">
      <c r="A28" s="15"/>
      <c r="B28" s="32"/>
      <c r="C28" s="32"/>
      <c r="G28" s="32"/>
      <c r="H28" s="32"/>
      <c r="I28" s="32"/>
      <c r="J28" s="47"/>
      <c r="K28" s="47"/>
      <c r="L28" s="15"/>
      <c r="M28" s="15"/>
      <c r="N28" s="15"/>
      <c r="O28" s="15"/>
      <c r="P28" s="15"/>
      <c r="Q28" s="15"/>
    </row>
    <row r="29" spans="1:17">
      <c r="A29" s="15"/>
      <c r="B29" s="47"/>
      <c r="C29" s="47"/>
      <c r="D29" s="47"/>
      <c r="E29" s="47"/>
      <c r="F29" s="47"/>
      <c r="G29" s="47"/>
      <c r="H29" s="47"/>
      <c r="I29" s="47"/>
      <c r="J29" s="47"/>
      <c r="K29" s="47"/>
      <c r="L29" s="15"/>
      <c r="M29" s="15"/>
      <c r="N29" s="15"/>
      <c r="O29" s="15"/>
      <c r="P29" s="15"/>
      <c r="Q29" s="15"/>
    </row>
    <row r="30" spans="1:17">
      <c r="A30" s="15"/>
      <c r="B30" s="47"/>
      <c r="C30" s="47"/>
      <c r="D30" s="47"/>
      <c r="E30" s="47"/>
      <c r="F30" s="47"/>
      <c r="G30" s="47"/>
      <c r="H30" s="47"/>
      <c r="I30" s="47"/>
      <c r="J30" s="47"/>
      <c r="K30" s="47"/>
      <c r="L30" s="15"/>
      <c r="M30" s="15"/>
      <c r="N30" s="15"/>
      <c r="O30" s="15"/>
      <c r="P30" s="15"/>
      <c r="Q30" s="15"/>
    </row>
    <row r="31" spans="1:17">
      <c r="A31" s="15"/>
      <c r="B31" s="15"/>
      <c r="C31" s="15"/>
      <c r="D31" s="15"/>
      <c r="E31" s="15"/>
      <c r="F31" s="15"/>
      <c r="G31" s="15"/>
      <c r="H31" s="15"/>
      <c r="I31" s="15"/>
      <c r="J31" s="15"/>
      <c r="K31" s="15"/>
      <c r="L31" s="15"/>
      <c r="M31" s="15"/>
      <c r="N31" s="15"/>
      <c r="O31" s="15"/>
      <c r="P31" s="15"/>
      <c r="Q31" s="15"/>
    </row>
    <row r="32" spans="1:17">
      <c r="A32" s="15"/>
      <c r="B32" s="15"/>
      <c r="C32" s="15"/>
      <c r="D32" s="15"/>
      <c r="E32" s="15"/>
      <c r="F32" s="15"/>
      <c r="G32" s="15"/>
      <c r="H32" s="15"/>
      <c r="I32" s="15"/>
      <c r="J32" s="15"/>
      <c r="K32" s="15"/>
      <c r="L32" s="15"/>
      <c r="M32" s="15"/>
      <c r="N32" s="15"/>
      <c r="O32" s="15"/>
      <c r="P32" s="15"/>
      <c r="Q32" s="15"/>
    </row>
    <row r="33" spans="1:17">
      <c r="A33" s="15"/>
      <c r="B33" s="15"/>
      <c r="C33" s="15"/>
      <c r="D33" s="15"/>
      <c r="E33" s="15"/>
      <c r="F33" s="15"/>
      <c r="G33" s="15"/>
      <c r="H33" s="15"/>
      <c r="I33" s="15"/>
      <c r="J33" s="15"/>
      <c r="K33" s="15"/>
      <c r="L33" s="15"/>
      <c r="M33" s="15"/>
      <c r="N33" s="15"/>
      <c r="O33" s="15"/>
      <c r="P33" s="15"/>
      <c r="Q33" s="15"/>
    </row>
    <row r="34" spans="1:17">
      <c r="A34" s="15"/>
      <c r="B34" s="15"/>
      <c r="C34" s="15"/>
      <c r="D34" s="15"/>
      <c r="E34" s="15"/>
      <c r="F34" s="15"/>
      <c r="G34" s="15"/>
      <c r="H34" s="15"/>
      <c r="I34" s="15"/>
      <c r="J34" s="15"/>
      <c r="K34" s="15"/>
      <c r="L34" s="15"/>
      <c r="M34" s="15"/>
      <c r="N34" s="15"/>
      <c r="O34" s="15"/>
      <c r="P34" s="15"/>
      <c r="Q34" s="15"/>
    </row>
    <row r="35" spans="1:17">
      <c r="A35" s="15"/>
      <c r="B35" s="15"/>
      <c r="C35" s="15"/>
      <c r="D35" s="15"/>
      <c r="E35" s="15"/>
      <c r="F35" s="15"/>
      <c r="G35" s="15"/>
      <c r="H35" s="15"/>
      <c r="I35" s="15"/>
      <c r="J35" s="15"/>
      <c r="K35" s="15"/>
      <c r="L35" s="15"/>
      <c r="M35" s="15"/>
      <c r="N35" s="15"/>
      <c r="O35" s="15"/>
      <c r="P35" s="15"/>
      <c r="Q35" s="15"/>
    </row>
    <row r="36" spans="1:17">
      <c r="A36" s="15"/>
      <c r="B36" s="15"/>
      <c r="C36" s="15"/>
      <c r="D36" s="15"/>
      <c r="E36" s="15"/>
      <c r="F36" s="15"/>
      <c r="G36" s="15"/>
      <c r="H36" s="15"/>
      <c r="I36" s="15"/>
      <c r="J36" s="15"/>
      <c r="K36" s="15"/>
      <c r="L36" s="15"/>
      <c r="M36" s="15"/>
      <c r="N36" s="15"/>
      <c r="O36" s="15"/>
      <c r="P36" s="15"/>
      <c r="Q36" s="15"/>
    </row>
    <row r="37" spans="1:17">
      <c r="A37" s="15"/>
      <c r="B37" s="15"/>
      <c r="C37" s="15"/>
      <c r="D37" s="15"/>
      <c r="E37" s="15"/>
      <c r="F37" s="15"/>
      <c r="G37" s="15"/>
      <c r="H37" s="15"/>
      <c r="I37" s="15"/>
      <c r="J37" s="15"/>
      <c r="K37" s="15"/>
      <c r="L37" s="15"/>
      <c r="M37" s="15"/>
      <c r="N37" s="15"/>
      <c r="O37" s="15"/>
      <c r="P37" s="15"/>
      <c r="Q37" s="15"/>
    </row>
    <row r="38" spans="1:17">
      <c r="A38" s="15"/>
      <c r="B38" s="15"/>
      <c r="C38" s="15"/>
      <c r="D38" s="15"/>
      <c r="E38" s="15"/>
      <c r="F38" s="15"/>
      <c r="G38" s="15"/>
      <c r="H38" s="15"/>
      <c r="I38" s="15"/>
      <c r="J38" s="15"/>
      <c r="K38" s="15"/>
      <c r="L38" s="15"/>
      <c r="M38" s="15"/>
      <c r="N38" s="15"/>
      <c r="O38" s="15"/>
      <c r="P38" s="15"/>
      <c r="Q38" s="15"/>
    </row>
    <row r="39" spans="1:17">
      <c r="A39" s="15"/>
      <c r="B39" s="15"/>
      <c r="C39" s="15"/>
      <c r="D39" s="15"/>
      <c r="E39" s="15"/>
      <c r="F39" s="15"/>
      <c r="G39" s="15"/>
      <c r="H39" s="15"/>
      <c r="I39" s="15"/>
      <c r="J39" s="15"/>
      <c r="K39" s="15"/>
      <c r="L39" s="15"/>
      <c r="M39" s="15"/>
      <c r="N39" s="15"/>
      <c r="O39" s="15"/>
      <c r="P39" s="15"/>
      <c r="Q39" s="15"/>
    </row>
    <row r="40" spans="1:17">
      <c r="A40" s="15"/>
      <c r="B40" s="15"/>
      <c r="C40" s="15"/>
      <c r="D40" s="15"/>
      <c r="E40" s="15"/>
      <c r="F40" s="15"/>
      <c r="G40" s="15"/>
      <c r="H40" s="15"/>
      <c r="I40" s="15"/>
      <c r="J40" s="15"/>
      <c r="K40" s="15"/>
      <c r="L40" s="15"/>
      <c r="M40" s="15"/>
      <c r="N40" s="15"/>
      <c r="O40" s="15"/>
      <c r="P40" s="15"/>
      <c r="Q40" s="15"/>
    </row>
    <row r="41" spans="1:17">
      <c r="A41" s="15"/>
      <c r="B41" s="15"/>
      <c r="C41" s="15"/>
      <c r="D41" s="15"/>
      <c r="E41" s="15"/>
      <c r="F41" s="15"/>
      <c r="G41" s="15"/>
      <c r="H41" s="15"/>
      <c r="I41" s="15"/>
      <c r="J41" s="15"/>
      <c r="K41" s="15"/>
      <c r="L41" s="15"/>
      <c r="M41" s="15"/>
      <c r="N41" s="15"/>
      <c r="O41" s="15"/>
      <c r="P41" s="15"/>
      <c r="Q41" s="15"/>
    </row>
    <row r="42" spans="1:17">
      <c r="A42" s="15"/>
      <c r="B42" s="15"/>
      <c r="C42" s="15"/>
      <c r="D42" s="15"/>
      <c r="E42" s="15"/>
      <c r="F42" s="15"/>
      <c r="G42" s="15"/>
      <c r="H42" s="15"/>
      <c r="I42" s="15"/>
      <c r="J42" s="15"/>
      <c r="K42" s="15"/>
      <c r="L42" s="15"/>
      <c r="M42" s="15"/>
      <c r="N42" s="15"/>
      <c r="O42" s="15"/>
      <c r="P42" s="15"/>
      <c r="Q42" s="15"/>
    </row>
    <row r="43" spans="1:17">
      <c r="A43" s="15"/>
      <c r="B43" s="15"/>
      <c r="C43" s="15"/>
      <c r="D43" s="15"/>
      <c r="E43" s="15"/>
      <c r="F43" s="15"/>
      <c r="G43" s="15"/>
      <c r="H43" s="15"/>
      <c r="I43" s="15"/>
      <c r="J43" s="15"/>
      <c r="K43" s="15"/>
      <c r="L43" s="15"/>
      <c r="M43" s="15"/>
      <c r="N43" s="15"/>
      <c r="O43" s="15"/>
      <c r="P43" s="15"/>
      <c r="Q43" s="15"/>
    </row>
    <row r="44" spans="1:17">
      <c r="A44" s="15"/>
      <c r="B44" s="15"/>
      <c r="C44" s="15"/>
      <c r="D44" s="15"/>
      <c r="E44" s="15"/>
      <c r="F44" s="15"/>
      <c r="G44" s="15"/>
      <c r="H44" s="15"/>
      <c r="I44" s="15"/>
      <c r="J44" s="15"/>
      <c r="K44" s="15"/>
      <c r="L44" s="15"/>
      <c r="M44" s="15"/>
      <c r="N44" s="15"/>
      <c r="O44" s="15"/>
      <c r="P44" s="15"/>
      <c r="Q44" s="15"/>
    </row>
    <row r="45" spans="1:17">
      <c r="A45" s="15"/>
      <c r="B45" s="15"/>
      <c r="C45" s="15"/>
      <c r="D45" s="15"/>
      <c r="E45" s="15"/>
      <c r="F45" s="15"/>
      <c r="G45" s="15"/>
      <c r="H45" s="15"/>
      <c r="I45" s="15"/>
      <c r="J45" s="15"/>
      <c r="K45" s="15"/>
      <c r="L45" s="15"/>
      <c r="M45" s="15"/>
      <c r="N45" s="15"/>
      <c r="O45" s="15"/>
      <c r="P45" s="15"/>
      <c r="Q45" s="15"/>
    </row>
    <row r="46" spans="1:17">
      <c r="A46" s="15"/>
      <c r="B46" s="15"/>
      <c r="C46" s="15"/>
      <c r="D46" s="15"/>
      <c r="E46" s="15"/>
      <c r="F46" s="15"/>
      <c r="G46" s="15"/>
      <c r="H46" s="15"/>
      <c r="I46" s="15"/>
      <c r="J46" s="15"/>
      <c r="K46" s="15"/>
      <c r="L46" s="15"/>
      <c r="M46" s="15"/>
      <c r="N46" s="15"/>
      <c r="O46" s="15"/>
      <c r="P46" s="15"/>
      <c r="Q46" s="15"/>
    </row>
    <row r="47" spans="1:17">
      <c r="A47" s="15"/>
      <c r="B47" s="15"/>
      <c r="C47" s="15"/>
      <c r="D47" s="15"/>
      <c r="E47" s="15"/>
      <c r="F47" s="15"/>
      <c r="G47" s="15"/>
      <c r="H47" s="15"/>
      <c r="I47" s="15"/>
      <c r="J47" s="15"/>
      <c r="K47" s="15"/>
      <c r="L47" s="15"/>
      <c r="M47" s="15"/>
      <c r="N47" s="15"/>
      <c r="O47" s="15"/>
      <c r="P47" s="15"/>
      <c r="Q47" s="15"/>
    </row>
    <row r="48" spans="1:17">
      <c r="A48" s="15"/>
      <c r="B48" s="15"/>
      <c r="C48" s="15"/>
      <c r="D48" s="15"/>
      <c r="E48" s="15"/>
      <c r="F48" s="15"/>
      <c r="G48" s="15"/>
      <c r="H48" s="15"/>
      <c r="I48" s="15"/>
      <c r="J48" s="15"/>
      <c r="K48" s="15"/>
      <c r="L48" s="15"/>
      <c r="M48" s="15"/>
      <c r="N48" s="15"/>
      <c r="O48" s="15"/>
      <c r="P48" s="15"/>
      <c r="Q48" s="15"/>
    </row>
    <row r="49" spans="1:17">
      <c r="A49" s="15"/>
      <c r="B49" s="15"/>
      <c r="C49" s="15"/>
      <c r="D49" s="15"/>
      <c r="E49" s="15"/>
      <c r="F49" s="15"/>
      <c r="G49" s="15"/>
      <c r="H49" s="15"/>
      <c r="I49" s="15"/>
      <c r="J49" s="15"/>
      <c r="K49" s="15"/>
      <c r="L49" s="15"/>
      <c r="M49" s="15"/>
      <c r="N49" s="15"/>
      <c r="O49" s="15"/>
      <c r="P49" s="15"/>
      <c r="Q49" s="15"/>
    </row>
    <row r="50" spans="1:17">
      <c r="A50" s="15"/>
      <c r="B50" s="15"/>
      <c r="C50" s="15"/>
      <c r="D50" s="15"/>
      <c r="E50" s="15"/>
      <c r="F50" s="15"/>
      <c r="G50" s="15"/>
      <c r="H50" s="15"/>
      <c r="I50" s="15"/>
      <c r="J50" s="15"/>
      <c r="K50" s="15"/>
      <c r="L50" s="15"/>
      <c r="M50" s="15"/>
      <c r="N50" s="15"/>
      <c r="O50" s="15"/>
      <c r="P50" s="15"/>
      <c r="Q50" s="15"/>
    </row>
    <row r="51" spans="1:17">
      <c r="A51" s="15"/>
      <c r="B51" s="15"/>
      <c r="C51" s="15"/>
      <c r="D51" s="15"/>
      <c r="E51" s="15"/>
      <c r="F51" s="15"/>
      <c r="G51" s="15"/>
      <c r="H51" s="15"/>
      <c r="I51" s="15"/>
      <c r="J51" s="15"/>
      <c r="K51" s="15"/>
      <c r="L51" s="15"/>
      <c r="M51" s="15"/>
      <c r="N51" s="15"/>
      <c r="O51" s="15"/>
      <c r="P51" s="15"/>
      <c r="Q51" s="15"/>
    </row>
    <row r="52" spans="1:17">
      <c r="A52" s="15"/>
      <c r="B52" s="15"/>
      <c r="C52" s="15"/>
      <c r="D52" s="15"/>
      <c r="E52" s="15"/>
      <c r="F52" s="15"/>
      <c r="G52" s="15"/>
      <c r="H52" s="15"/>
      <c r="I52" s="15"/>
      <c r="J52" s="15"/>
      <c r="K52" s="15"/>
      <c r="L52" s="15"/>
      <c r="M52" s="15"/>
      <c r="N52" s="15"/>
      <c r="O52" s="15"/>
      <c r="P52" s="15"/>
      <c r="Q52" s="15"/>
    </row>
    <row r="53" spans="1:17">
      <c r="A53" s="15"/>
      <c r="B53" s="15"/>
      <c r="C53" s="15"/>
      <c r="D53" s="15"/>
      <c r="E53" s="15"/>
      <c r="F53" s="15"/>
      <c r="G53" s="15"/>
      <c r="H53" s="15"/>
      <c r="I53" s="15"/>
      <c r="J53" s="15"/>
      <c r="K53" s="15"/>
      <c r="L53" s="15"/>
      <c r="M53" s="15"/>
      <c r="N53" s="15"/>
      <c r="O53" s="15"/>
      <c r="P53" s="15"/>
      <c r="Q53" s="15"/>
    </row>
    <row r="54" spans="1:17">
      <c r="A54" s="15"/>
      <c r="B54" s="15"/>
      <c r="C54" s="15"/>
      <c r="D54" s="15"/>
      <c r="E54" s="15"/>
      <c r="F54" s="15"/>
      <c r="G54" s="15"/>
      <c r="H54" s="15"/>
      <c r="I54" s="15"/>
      <c r="J54" s="15"/>
      <c r="K54" s="15"/>
      <c r="L54" s="15"/>
      <c r="M54" s="15"/>
      <c r="N54" s="15"/>
      <c r="O54" s="15"/>
      <c r="P54" s="15"/>
      <c r="Q54" s="15"/>
    </row>
    <row r="55" spans="1:17">
      <c r="A55" s="15"/>
      <c r="B55" s="15"/>
      <c r="C55" s="15"/>
      <c r="D55" s="15"/>
      <c r="E55" s="15"/>
      <c r="F55" s="15"/>
      <c r="G55" s="15"/>
      <c r="H55" s="15"/>
      <c r="I55" s="15"/>
      <c r="J55" s="15"/>
      <c r="K55" s="15"/>
      <c r="L55" s="15"/>
      <c r="M55" s="15"/>
      <c r="N55" s="15"/>
      <c r="O55" s="15"/>
      <c r="P55" s="15"/>
      <c r="Q55" s="15"/>
    </row>
    <row r="56" spans="1:17">
      <c r="A56" s="15"/>
      <c r="B56" s="15"/>
      <c r="C56" s="15"/>
      <c r="D56" s="15"/>
      <c r="E56" s="15"/>
      <c r="F56" s="15"/>
      <c r="G56" s="15"/>
      <c r="H56" s="15"/>
      <c r="I56" s="15"/>
      <c r="J56" s="15"/>
      <c r="K56" s="15"/>
      <c r="L56" s="15"/>
      <c r="M56" s="15"/>
      <c r="N56" s="15"/>
      <c r="O56" s="15"/>
      <c r="P56" s="15"/>
      <c r="Q56" s="15"/>
    </row>
    <row r="57" spans="1:17">
      <c r="A57" s="15"/>
      <c r="B57" s="15"/>
      <c r="C57" s="15"/>
      <c r="D57" s="15"/>
      <c r="E57" s="15"/>
      <c r="F57" s="15"/>
      <c r="G57" s="15"/>
      <c r="H57" s="15"/>
      <c r="I57" s="15"/>
      <c r="J57" s="15"/>
      <c r="K57" s="15"/>
      <c r="L57" s="15"/>
      <c r="M57" s="15"/>
      <c r="N57" s="15"/>
      <c r="O57" s="15"/>
      <c r="P57" s="15"/>
      <c r="Q57" s="15"/>
    </row>
    <row r="58" spans="1:17">
      <c r="A58" s="15"/>
      <c r="B58" s="15"/>
      <c r="C58" s="15"/>
      <c r="D58" s="15"/>
      <c r="E58" s="15"/>
      <c r="F58" s="15"/>
      <c r="G58" s="15"/>
      <c r="H58" s="15"/>
      <c r="I58" s="15"/>
      <c r="J58" s="15"/>
      <c r="K58" s="15"/>
      <c r="L58" s="15"/>
      <c r="M58" s="15"/>
      <c r="N58" s="15"/>
      <c r="O58" s="15"/>
      <c r="P58" s="15"/>
      <c r="Q58" s="15"/>
    </row>
    <row r="59" spans="1:17">
      <c r="A59" s="15"/>
      <c r="B59" s="15"/>
      <c r="C59" s="15"/>
      <c r="D59" s="15"/>
      <c r="E59" s="15"/>
      <c r="F59" s="15"/>
      <c r="G59" s="15"/>
      <c r="H59" s="15"/>
      <c r="I59" s="15"/>
      <c r="J59" s="15"/>
      <c r="K59" s="15"/>
      <c r="L59" s="15"/>
      <c r="M59" s="15"/>
      <c r="N59" s="15"/>
      <c r="O59" s="15"/>
      <c r="P59" s="15"/>
      <c r="Q59" s="15"/>
    </row>
    <row r="60" spans="1:17">
      <c r="A60" s="15"/>
      <c r="B60" s="15"/>
      <c r="C60" s="15"/>
      <c r="D60" s="15"/>
      <c r="E60" s="15"/>
      <c r="F60" s="15"/>
      <c r="G60" s="15"/>
      <c r="H60" s="15"/>
      <c r="I60" s="15"/>
      <c r="J60" s="15"/>
      <c r="K60" s="15"/>
      <c r="L60" s="15"/>
      <c r="M60" s="15"/>
      <c r="N60" s="15"/>
      <c r="O60" s="15"/>
      <c r="P60" s="15"/>
      <c r="Q60" s="15"/>
    </row>
    <row r="61" spans="1:17">
      <c r="A61" s="15"/>
      <c r="B61" s="15"/>
      <c r="C61" s="15"/>
      <c r="D61" s="15"/>
      <c r="E61" s="15"/>
      <c r="F61" s="15"/>
      <c r="G61" s="15"/>
      <c r="H61" s="15"/>
      <c r="I61" s="15"/>
      <c r="J61" s="15"/>
      <c r="K61" s="15"/>
      <c r="L61" s="15"/>
      <c r="M61" s="15"/>
      <c r="N61" s="15"/>
      <c r="O61" s="15"/>
      <c r="P61" s="15"/>
      <c r="Q61" s="15"/>
    </row>
    <row r="62" spans="1:17">
      <c r="A62" s="15"/>
      <c r="B62" s="15"/>
      <c r="C62" s="15"/>
      <c r="D62" s="15"/>
      <c r="E62" s="15"/>
      <c r="F62" s="15"/>
      <c r="G62" s="15"/>
      <c r="H62" s="15"/>
      <c r="I62" s="15"/>
      <c r="J62" s="15"/>
      <c r="K62" s="15"/>
      <c r="L62" s="15"/>
      <c r="M62" s="15"/>
      <c r="N62" s="15"/>
      <c r="O62" s="15"/>
      <c r="P62" s="15"/>
      <c r="Q62" s="15"/>
    </row>
    <row r="63" spans="1:17">
      <c r="A63" s="15"/>
      <c r="B63" s="15"/>
      <c r="C63" s="15"/>
      <c r="D63" s="15"/>
      <c r="E63" s="15"/>
      <c r="F63" s="15"/>
      <c r="G63" s="15"/>
      <c r="H63" s="15"/>
      <c r="I63" s="15"/>
      <c r="J63" s="15"/>
      <c r="K63" s="15"/>
      <c r="L63" s="15"/>
      <c r="M63" s="15"/>
      <c r="N63" s="15"/>
      <c r="O63" s="15"/>
      <c r="P63" s="15"/>
      <c r="Q63" s="15"/>
    </row>
    <row r="64" spans="1:17">
      <c r="A64" s="15"/>
      <c r="B64" s="15"/>
      <c r="C64" s="15"/>
      <c r="D64" s="15"/>
      <c r="E64" s="15"/>
      <c r="F64" s="15"/>
      <c r="G64" s="15"/>
      <c r="H64" s="15"/>
      <c r="I64" s="15"/>
      <c r="J64" s="15"/>
      <c r="K64" s="15"/>
      <c r="L64" s="15"/>
      <c r="M64" s="15"/>
      <c r="N64" s="15"/>
      <c r="O64" s="15"/>
      <c r="P64" s="15"/>
      <c r="Q64" s="15"/>
    </row>
    <row r="65" spans="1:17">
      <c r="A65" s="15"/>
      <c r="B65" s="15"/>
      <c r="C65" s="15"/>
      <c r="D65" s="15"/>
      <c r="E65" s="15"/>
      <c r="F65" s="15"/>
      <c r="G65" s="15"/>
      <c r="H65" s="15"/>
      <c r="I65" s="15"/>
      <c r="J65" s="15"/>
      <c r="K65" s="15"/>
      <c r="L65" s="15"/>
      <c r="M65" s="15"/>
      <c r="N65" s="15"/>
      <c r="O65" s="15"/>
      <c r="P65" s="15"/>
      <c r="Q65" s="15"/>
    </row>
    <row r="66" spans="1:17">
      <c r="A66" s="15"/>
      <c r="B66" s="15"/>
      <c r="C66" s="15"/>
      <c r="D66" s="15"/>
      <c r="E66" s="15"/>
      <c r="F66" s="15"/>
      <c r="G66" s="15"/>
      <c r="H66" s="15"/>
      <c r="I66" s="15"/>
      <c r="J66" s="15"/>
      <c r="K66" s="15"/>
      <c r="L66" s="15"/>
      <c r="M66" s="15"/>
      <c r="N66" s="15"/>
      <c r="O66" s="15"/>
      <c r="P66" s="15"/>
      <c r="Q66" s="15"/>
    </row>
    <row r="67" spans="1:17">
      <c r="A67" s="15"/>
      <c r="B67" s="15"/>
      <c r="C67" s="15"/>
      <c r="D67" s="15"/>
      <c r="E67" s="15"/>
      <c r="F67" s="15"/>
      <c r="G67" s="15"/>
      <c r="H67" s="15"/>
      <c r="I67" s="15"/>
      <c r="J67" s="15"/>
      <c r="K67" s="15"/>
      <c r="L67" s="15"/>
      <c r="M67" s="15"/>
      <c r="N67" s="15"/>
      <c r="O67" s="15"/>
      <c r="P67" s="15"/>
      <c r="Q67" s="15"/>
    </row>
    <row r="68" spans="1:17">
      <c r="A68" s="15"/>
      <c r="B68" s="15"/>
      <c r="C68" s="15"/>
      <c r="D68" s="15"/>
      <c r="E68" s="15"/>
      <c r="F68" s="15"/>
      <c r="G68" s="15"/>
      <c r="H68" s="15"/>
      <c r="I68" s="15"/>
      <c r="J68" s="15"/>
      <c r="K68" s="15"/>
      <c r="L68" s="15"/>
      <c r="M68" s="15"/>
      <c r="N68" s="15"/>
      <c r="O68" s="15"/>
      <c r="P68" s="15"/>
      <c r="Q68" s="15"/>
    </row>
    <row r="69" spans="1:17">
      <c r="A69" s="15"/>
      <c r="B69" s="15"/>
      <c r="C69" s="15"/>
      <c r="D69" s="15"/>
      <c r="E69" s="15"/>
      <c r="F69" s="15"/>
      <c r="G69" s="15"/>
      <c r="H69" s="15"/>
      <c r="I69" s="15"/>
      <c r="J69" s="15"/>
      <c r="K69" s="15"/>
      <c r="L69" s="15"/>
      <c r="M69" s="15"/>
      <c r="N69" s="15"/>
      <c r="O69" s="15"/>
      <c r="P69" s="15"/>
      <c r="Q69" s="15"/>
    </row>
    <row r="70" spans="1:17">
      <c r="A70" s="15"/>
      <c r="B70" s="15"/>
      <c r="C70" s="15"/>
      <c r="D70" s="15"/>
      <c r="E70" s="15"/>
      <c r="F70" s="15"/>
      <c r="G70" s="15"/>
      <c r="H70" s="15"/>
      <c r="I70" s="15"/>
      <c r="J70" s="15"/>
      <c r="K70" s="15"/>
      <c r="L70" s="15"/>
      <c r="M70" s="15"/>
      <c r="N70" s="15"/>
      <c r="O70" s="15"/>
      <c r="P70" s="15"/>
      <c r="Q70" s="15"/>
    </row>
    <row r="71" spans="1:17">
      <c r="A71" s="15"/>
      <c r="B71" s="15"/>
      <c r="C71" s="15"/>
      <c r="D71" s="15"/>
      <c r="E71" s="15"/>
      <c r="F71" s="15"/>
      <c r="G71" s="15"/>
      <c r="H71" s="15"/>
      <c r="I71" s="15"/>
      <c r="J71" s="15"/>
      <c r="K71" s="15"/>
      <c r="L71" s="15"/>
      <c r="M71" s="15"/>
      <c r="N71" s="15"/>
      <c r="O71" s="15"/>
      <c r="P71" s="15"/>
      <c r="Q71" s="15"/>
    </row>
    <row r="72" spans="1:17">
      <c r="A72" s="15"/>
      <c r="B72" s="15"/>
      <c r="C72" s="15"/>
      <c r="D72" s="15"/>
      <c r="E72" s="15"/>
      <c r="F72" s="15"/>
      <c r="G72" s="15"/>
      <c r="H72" s="15"/>
      <c r="I72" s="15"/>
      <c r="J72" s="15"/>
      <c r="K72" s="15"/>
      <c r="L72" s="15"/>
      <c r="M72" s="15"/>
      <c r="N72" s="15"/>
      <c r="O72" s="15"/>
      <c r="P72" s="15"/>
      <c r="Q72" s="15"/>
    </row>
    <row r="73" spans="1:17">
      <c r="A73" s="15"/>
      <c r="B73" s="15"/>
      <c r="C73" s="15"/>
      <c r="D73" s="15"/>
      <c r="E73" s="15"/>
      <c r="F73" s="15"/>
      <c r="G73" s="15"/>
      <c r="H73" s="15"/>
      <c r="I73" s="15"/>
      <c r="J73" s="15"/>
      <c r="K73" s="15"/>
      <c r="L73" s="15"/>
      <c r="M73" s="15"/>
      <c r="N73" s="15"/>
      <c r="O73" s="15"/>
      <c r="P73" s="15"/>
      <c r="Q73" s="15"/>
    </row>
    <row r="74" spans="1:17">
      <c r="A74" s="15"/>
      <c r="B74" s="15"/>
      <c r="C74" s="15"/>
      <c r="D74" s="15"/>
      <c r="E74" s="15"/>
      <c r="F74" s="15"/>
      <c r="G74" s="15"/>
      <c r="H74" s="15"/>
      <c r="I74" s="15"/>
      <c r="J74" s="15"/>
      <c r="K74" s="15"/>
      <c r="L74" s="15"/>
      <c r="M74" s="15"/>
      <c r="N74" s="15"/>
      <c r="O74" s="15"/>
      <c r="P74" s="15"/>
      <c r="Q74" s="15"/>
    </row>
    <row r="75" spans="1:17">
      <c r="A75" s="15"/>
      <c r="B75" s="15"/>
      <c r="C75" s="15"/>
      <c r="D75" s="15"/>
      <c r="E75" s="15"/>
      <c r="F75" s="15"/>
      <c r="G75" s="15"/>
      <c r="H75" s="15"/>
      <c r="I75" s="15"/>
      <c r="J75" s="15"/>
      <c r="K75" s="15"/>
      <c r="L75" s="15"/>
      <c r="M75" s="15"/>
      <c r="N75" s="15"/>
      <c r="O75" s="15"/>
      <c r="P75" s="15"/>
      <c r="Q75" s="15"/>
    </row>
    <row r="76" spans="1:17">
      <c r="A76" s="15"/>
      <c r="B76" s="15"/>
      <c r="C76" s="15"/>
      <c r="D76" s="15"/>
      <c r="E76" s="15"/>
      <c r="F76" s="15"/>
      <c r="G76" s="15"/>
      <c r="H76" s="15"/>
      <c r="I76" s="15"/>
      <c r="J76" s="15"/>
      <c r="K76" s="15"/>
      <c r="L76" s="15"/>
      <c r="M76" s="15"/>
      <c r="N76" s="15"/>
      <c r="O76" s="15"/>
      <c r="P76" s="15"/>
      <c r="Q76" s="15"/>
    </row>
    <row r="77" spans="1:17">
      <c r="A77" s="15"/>
      <c r="B77" s="15"/>
      <c r="C77" s="15"/>
      <c r="D77" s="15"/>
      <c r="E77" s="15"/>
      <c r="F77" s="15"/>
      <c r="G77" s="15"/>
      <c r="H77" s="15"/>
      <c r="I77" s="15"/>
      <c r="J77" s="15"/>
      <c r="K77" s="15"/>
      <c r="L77" s="15"/>
      <c r="M77" s="15"/>
      <c r="N77" s="15"/>
      <c r="O77" s="15"/>
      <c r="P77" s="15"/>
      <c r="Q77" s="15"/>
    </row>
    <row r="78" spans="1:17">
      <c r="A78" s="15"/>
      <c r="B78" s="15"/>
      <c r="C78" s="15"/>
      <c r="D78" s="15"/>
      <c r="E78" s="15"/>
      <c r="F78" s="15"/>
      <c r="G78" s="15"/>
      <c r="H78" s="15"/>
      <c r="I78" s="15"/>
      <c r="J78" s="15"/>
      <c r="K78" s="15"/>
      <c r="L78" s="15"/>
      <c r="M78" s="15"/>
      <c r="N78" s="15"/>
      <c r="O78" s="15"/>
      <c r="P78" s="15"/>
      <c r="Q78" s="15"/>
    </row>
    <row r="79" spans="1:17">
      <c r="A79" s="15"/>
      <c r="B79" s="15"/>
      <c r="C79" s="15"/>
      <c r="D79" s="15"/>
      <c r="E79" s="15"/>
      <c r="F79" s="15"/>
      <c r="G79" s="15"/>
      <c r="H79" s="15"/>
      <c r="I79" s="15"/>
      <c r="J79" s="15"/>
      <c r="K79" s="15"/>
      <c r="L79" s="15"/>
      <c r="M79" s="15"/>
      <c r="N79" s="15"/>
      <c r="O79" s="15"/>
      <c r="P79" s="15"/>
      <c r="Q79" s="15"/>
    </row>
    <row r="80" spans="1:17">
      <c r="A80" s="15"/>
      <c r="B80" s="15"/>
      <c r="C80" s="15"/>
      <c r="D80" s="15"/>
      <c r="E80" s="15"/>
      <c r="F80" s="15"/>
      <c r="G80" s="15"/>
      <c r="H80" s="15"/>
      <c r="I80" s="15"/>
      <c r="J80" s="15"/>
      <c r="K80" s="15"/>
      <c r="L80" s="15"/>
      <c r="M80" s="15"/>
      <c r="N80" s="15"/>
      <c r="O80" s="15"/>
      <c r="P80" s="15"/>
      <c r="Q80" s="15"/>
    </row>
    <row r="81" spans="1:17">
      <c r="A81" s="15"/>
      <c r="B81" s="15"/>
      <c r="C81" s="15"/>
      <c r="D81" s="15"/>
      <c r="E81" s="15"/>
      <c r="F81" s="15"/>
      <c r="G81" s="15"/>
      <c r="H81" s="15"/>
      <c r="I81" s="15"/>
      <c r="J81" s="15"/>
      <c r="K81" s="15"/>
      <c r="L81" s="15"/>
      <c r="M81" s="15"/>
      <c r="N81" s="15"/>
      <c r="O81" s="15"/>
      <c r="P81" s="15"/>
      <c r="Q81" s="15"/>
    </row>
    <row r="82" spans="1:17">
      <c r="A82" s="15"/>
      <c r="B82" s="15"/>
      <c r="C82" s="15"/>
      <c r="D82" s="15"/>
      <c r="E82" s="15"/>
      <c r="F82" s="15"/>
      <c r="G82" s="15"/>
      <c r="H82" s="15"/>
      <c r="I82" s="15"/>
      <c r="J82" s="15"/>
      <c r="K82" s="15"/>
      <c r="L82" s="15"/>
      <c r="M82" s="15"/>
      <c r="N82" s="15"/>
      <c r="O82" s="15"/>
      <c r="P82" s="15"/>
      <c r="Q82" s="15"/>
    </row>
    <row r="83" spans="1:17">
      <c r="A83" s="15"/>
      <c r="B83" s="15"/>
      <c r="C83" s="15"/>
      <c r="D83" s="15"/>
      <c r="E83" s="15"/>
      <c r="F83" s="15"/>
      <c r="G83" s="15"/>
      <c r="H83" s="15"/>
      <c r="I83" s="15"/>
      <c r="J83" s="15"/>
      <c r="K83" s="15"/>
      <c r="L83" s="15"/>
      <c r="M83" s="15"/>
      <c r="N83" s="15"/>
      <c r="O83" s="15"/>
      <c r="P83" s="15"/>
      <c r="Q83" s="15"/>
    </row>
    <row r="84" spans="1:17">
      <c r="A84" s="15"/>
      <c r="B84" s="15"/>
      <c r="C84" s="15"/>
      <c r="D84" s="15"/>
      <c r="E84" s="15"/>
      <c r="F84" s="15"/>
      <c r="G84" s="15"/>
      <c r="H84" s="15"/>
      <c r="I84" s="15"/>
      <c r="J84" s="15"/>
      <c r="K84" s="15"/>
      <c r="L84" s="15"/>
      <c r="M84" s="15"/>
      <c r="N84" s="15"/>
      <c r="O84" s="15"/>
      <c r="P84" s="15"/>
      <c r="Q84" s="15"/>
    </row>
    <row r="85" spans="1:17">
      <c r="A85" s="15"/>
      <c r="B85" s="15"/>
      <c r="C85" s="15"/>
      <c r="D85" s="15"/>
      <c r="E85" s="15"/>
      <c r="F85" s="15"/>
      <c r="G85" s="15"/>
      <c r="H85" s="15"/>
      <c r="I85" s="15"/>
      <c r="J85" s="15"/>
      <c r="K85" s="15"/>
      <c r="L85" s="15"/>
      <c r="M85" s="15"/>
      <c r="N85" s="15"/>
      <c r="O85" s="15"/>
      <c r="P85" s="15"/>
      <c r="Q85" s="15"/>
    </row>
    <row r="86" spans="1:17">
      <c r="A86" s="15"/>
      <c r="B86" s="15"/>
      <c r="C86" s="15"/>
      <c r="D86" s="15"/>
      <c r="E86" s="15"/>
      <c r="F86" s="15"/>
      <c r="G86" s="15"/>
      <c r="H86" s="15"/>
      <c r="I86" s="15"/>
      <c r="J86" s="15"/>
      <c r="K86" s="15"/>
      <c r="L86" s="15"/>
      <c r="M86" s="15"/>
      <c r="N86" s="15"/>
      <c r="O86" s="15"/>
      <c r="P86" s="15"/>
      <c r="Q86" s="15"/>
    </row>
    <row r="87" spans="1:17">
      <c r="A87" s="15"/>
      <c r="B87" s="15"/>
      <c r="C87" s="15"/>
      <c r="D87" s="15"/>
      <c r="E87" s="15"/>
      <c r="F87" s="15"/>
      <c r="G87" s="15"/>
      <c r="H87" s="15"/>
      <c r="I87" s="15"/>
      <c r="J87" s="15"/>
      <c r="K87" s="15"/>
      <c r="L87" s="15"/>
      <c r="M87" s="15"/>
      <c r="N87" s="15"/>
      <c r="O87" s="15"/>
      <c r="P87" s="15"/>
      <c r="Q87" s="15"/>
    </row>
    <row r="88" spans="1:17">
      <c r="A88" s="15"/>
      <c r="B88" s="15"/>
      <c r="C88" s="15"/>
      <c r="D88" s="15"/>
      <c r="E88" s="15"/>
      <c r="F88" s="15"/>
      <c r="G88" s="15"/>
      <c r="H88" s="15"/>
      <c r="I88" s="15"/>
      <c r="J88" s="15"/>
      <c r="K88" s="15"/>
      <c r="L88" s="15"/>
      <c r="M88" s="15"/>
      <c r="N88" s="15"/>
      <c r="O88" s="15"/>
      <c r="P88" s="15"/>
      <c r="Q88" s="15"/>
    </row>
    <row r="89" spans="1:17">
      <c r="A89" s="15"/>
      <c r="B89" s="15"/>
      <c r="C89" s="15"/>
      <c r="D89" s="15"/>
      <c r="E89" s="15"/>
      <c r="F89" s="15"/>
      <c r="G89" s="15"/>
      <c r="H89" s="15"/>
      <c r="I89" s="15"/>
      <c r="J89" s="15"/>
      <c r="K89" s="15"/>
      <c r="L89" s="15"/>
      <c r="M89" s="15"/>
      <c r="N89" s="15"/>
      <c r="O89" s="15"/>
      <c r="P89" s="15"/>
      <c r="Q89" s="15"/>
    </row>
    <row r="90" spans="1:17">
      <c r="A90" s="15"/>
      <c r="B90" s="15"/>
      <c r="C90" s="15"/>
      <c r="D90" s="15"/>
      <c r="E90" s="15"/>
      <c r="F90" s="15"/>
      <c r="G90" s="15"/>
      <c r="H90" s="15"/>
      <c r="I90" s="15"/>
      <c r="J90" s="15"/>
      <c r="K90" s="15"/>
      <c r="L90" s="15"/>
      <c r="M90" s="15"/>
      <c r="N90" s="15"/>
      <c r="O90" s="15"/>
      <c r="P90" s="15"/>
      <c r="Q90" s="15"/>
    </row>
    <row r="91" spans="1:17">
      <c r="A91" s="15"/>
      <c r="B91" s="15"/>
      <c r="C91" s="15"/>
      <c r="D91" s="15"/>
      <c r="E91" s="15"/>
      <c r="F91" s="15"/>
      <c r="G91" s="15"/>
      <c r="H91" s="15"/>
      <c r="I91" s="15"/>
      <c r="J91" s="15"/>
      <c r="K91" s="15"/>
      <c r="L91" s="15"/>
      <c r="M91" s="15"/>
      <c r="N91" s="15"/>
      <c r="O91" s="15"/>
      <c r="P91" s="15"/>
      <c r="Q91" s="15"/>
    </row>
    <row r="92" spans="1:17">
      <c r="A92" s="15"/>
      <c r="B92" s="15"/>
      <c r="C92" s="15"/>
      <c r="D92" s="15"/>
      <c r="E92" s="15"/>
      <c r="F92" s="15"/>
      <c r="G92" s="15"/>
      <c r="H92" s="15"/>
      <c r="I92" s="15"/>
      <c r="J92" s="15"/>
      <c r="K92" s="15"/>
      <c r="L92" s="15"/>
      <c r="M92" s="15"/>
      <c r="N92" s="15"/>
      <c r="O92" s="15"/>
      <c r="P92" s="15"/>
      <c r="Q92" s="15"/>
    </row>
    <row r="93" spans="1:17">
      <c r="A93" s="15"/>
      <c r="B93" s="15"/>
      <c r="C93" s="15"/>
      <c r="D93" s="15"/>
      <c r="E93" s="15"/>
      <c r="F93" s="15"/>
      <c r="G93" s="15"/>
      <c r="H93" s="15"/>
      <c r="I93" s="15"/>
      <c r="J93" s="15"/>
      <c r="K93" s="15"/>
      <c r="L93" s="15"/>
      <c r="M93" s="15"/>
      <c r="N93" s="15"/>
      <c r="O93" s="15"/>
      <c r="P93" s="15"/>
      <c r="Q93" s="15"/>
    </row>
    <row r="94" spans="1:17">
      <c r="A94" s="15"/>
      <c r="B94" s="15"/>
      <c r="C94" s="15"/>
      <c r="D94" s="15"/>
      <c r="E94" s="15"/>
      <c r="F94" s="15"/>
      <c r="G94" s="15"/>
      <c r="H94" s="15"/>
      <c r="I94" s="15"/>
      <c r="J94" s="15"/>
      <c r="K94" s="15"/>
      <c r="L94" s="15"/>
      <c r="M94" s="15"/>
      <c r="N94" s="15"/>
      <c r="O94" s="15"/>
      <c r="P94" s="15"/>
      <c r="Q94" s="15"/>
    </row>
    <row r="95" spans="1:17">
      <c r="A95" s="15"/>
      <c r="B95" s="15"/>
      <c r="C95" s="15"/>
      <c r="D95" s="15"/>
      <c r="E95" s="15"/>
      <c r="F95" s="15"/>
      <c r="G95" s="15"/>
      <c r="H95" s="15"/>
      <c r="I95" s="15"/>
      <c r="J95" s="15"/>
      <c r="K95" s="15"/>
      <c r="L95" s="15"/>
      <c r="M95" s="15"/>
      <c r="N95" s="15"/>
      <c r="O95" s="15"/>
      <c r="P95" s="15"/>
      <c r="Q95" s="15"/>
    </row>
    <row r="96" spans="1:17">
      <c r="A96" s="15"/>
      <c r="B96" s="15"/>
      <c r="C96" s="15"/>
      <c r="D96" s="15"/>
      <c r="E96" s="15"/>
      <c r="F96" s="15"/>
      <c r="G96" s="15"/>
      <c r="H96" s="15"/>
      <c r="I96" s="15"/>
      <c r="J96" s="15"/>
      <c r="K96" s="15"/>
      <c r="L96" s="15"/>
      <c r="M96" s="15"/>
      <c r="N96" s="15"/>
      <c r="O96" s="15"/>
      <c r="P96" s="15"/>
      <c r="Q96" s="15"/>
    </row>
    <row r="97" spans="1:17">
      <c r="A97" s="15"/>
      <c r="B97" s="15"/>
      <c r="C97" s="15"/>
      <c r="D97" s="15"/>
      <c r="E97" s="15"/>
      <c r="F97" s="15"/>
      <c r="G97" s="15"/>
      <c r="H97" s="15"/>
      <c r="I97" s="15"/>
      <c r="J97" s="15"/>
      <c r="K97" s="15"/>
      <c r="L97" s="15"/>
      <c r="M97" s="15"/>
      <c r="N97" s="15"/>
      <c r="O97" s="15"/>
      <c r="P97" s="15"/>
      <c r="Q97" s="15"/>
    </row>
    <row r="98" spans="1:17">
      <c r="A98" s="15"/>
      <c r="B98" s="15"/>
      <c r="C98" s="15"/>
      <c r="D98" s="15"/>
      <c r="E98" s="15"/>
      <c r="F98" s="15"/>
      <c r="G98" s="15"/>
      <c r="H98" s="15"/>
      <c r="I98" s="15"/>
      <c r="J98" s="15"/>
      <c r="K98" s="15"/>
      <c r="L98" s="15"/>
      <c r="M98" s="15"/>
      <c r="N98" s="15"/>
      <c r="O98" s="15"/>
      <c r="P98" s="15"/>
      <c r="Q98" s="15"/>
    </row>
    <row r="99" spans="1:17">
      <c r="A99" s="15"/>
      <c r="B99" s="15"/>
      <c r="C99" s="15"/>
      <c r="D99" s="15"/>
      <c r="E99" s="15"/>
      <c r="F99" s="15"/>
      <c r="G99" s="15"/>
      <c r="H99" s="15"/>
      <c r="I99" s="15"/>
      <c r="J99" s="15"/>
      <c r="K99" s="15"/>
      <c r="L99" s="15"/>
      <c r="M99" s="15"/>
      <c r="N99" s="15"/>
      <c r="O99" s="15"/>
      <c r="P99" s="15"/>
      <c r="Q99" s="15"/>
    </row>
    <row r="100" spans="1:17">
      <c r="A100" s="15"/>
      <c r="B100" s="15"/>
      <c r="C100" s="15"/>
      <c r="D100" s="15"/>
      <c r="E100" s="15"/>
      <c r="F100" s="15"/>
      <c r="G100" s="15"/>
      <c r="H100" s="15"/>
      <c r="I100" s="15"/>
      <c r="J100" s="15"/>
      <c r="K100" s="15"/>
      <c r="L100" s="15"/>
      <c r="M100" s="15"/>
      <c r="N100" s="15"/>
      <c r="O100" s="15"/>
      <c r="P100" s="15"/>
      <c r="Q100" s="15"/>
    </row>
    <row r="101" spans="1:17">
      <c r="A101" s="15"/>
      <c r="B101" s="15"/>
      <c r="C101" s="15"/>
      <c r="D101" s="15"/>
      <c r="E101" s="15"/>
      <c r="F101" s="15"/>
      <c r="G101" s="15"/>
      <c r="H101" s="15"/>
      <c r="I101" s="15"/>
      <c r="J101" s="15"/>
      <c r="K101" s="15"/>
      <c r="L101" s="15"/>
      <c r="M101" s="15"/>
      <c r="N101" s="15"/>
      <c r="O101" s="15"/>
      <c r="P101" s="15"/>
      <c r="Q101" s="15"/>
    </row>
    <row r="102" spans="1:17">
      <c r="A102" s="15"/>
      <c r="B102" s="15"/>
      <c r="C102" s="15"/>
      <c r="D102" s="15"/>
      <c r="E102" s="15"/>
      <c r="F102" s="15"/>
      <c r="G102" s="15"/>
      <c r="H102" s="15"/>
      <c r="I102" s="15"/>
      <c r="J102" s="15"/>
      <c r="K102" s="15"/>
      <c r="L102" s="15"/>
      <c r="M102" s="15"/>
      <c r="N102" s="15"/>
      <c r="O102" s="15"/>
      <c r="P102" s="15"/>
      <c r="Q102" s="15"/>
    </row>
    <row r="103" spans="1:17">
      <c r="A103" s="15"/>
      <c r="B103" s="15"/>
      <c r="C103" s="15"/>
      <c r="D103" s="15"/>
      <c r="E103" s="15"/>
      <c r="F103" s="15"/>
      <c r="G103" s="15"/>
      <c r="H103" s="15"/>
      <c r="I103" s="15"/>
      <c r="J103" s="15"/>
      <c r="K103" s="15"/>
      <c r="L103" s="15"/>
      <c r="M103" s="15"/>
      <c r="N103" s="15"/>
      <c r="O103" s="15"/>
      <c r="P103" s="15"/>
      <c r="Q103" s="15"/>
    </row>
    <row r="104" spans="1:17">
      <c r="A104" s="15"/>
      <c r="B104" s="15"/>
      <c r="C104" s="15"/>
      <c r="D104" s="15"/>
      <c r="E104" s="15"/>
      <c r="F104" s="15"/>
      <c r="G104" s="15"/>
      <c r="H104" s="15"/>
      <c r="I104" s="15"/>
      <c r="J104" s="15"/>
      <c r="K104" s="15"/>
      <c r="L104" s="15"/>
      <c r="M104" s="15"/>
      <c r="N104" s="15"/>
      <c r="O104" s="15"/>
      <c r="P104" s="15"/>
      <c r="Q104" s="15"/>
    </row>
    <row r="105" spans="1:17">
      <c r="A105" s="15"/>
      <c r="B105" s="15"/>
      <c r="C105" s="15"/>
      <c r="D105" s="15"/>
      <c r="E105" s="15"/>
      <c r="F105" s="15"/>
      <c r="G105" s="15"/>
      <c r="H105" s="15"/>
      <c r="I105" s="15"/>
      <c r="J105" s="15"/>
      <c r="K105" s="15"/>
      <c r="L105" s="15"/>
      <c r="M105" s="15"/>
      <c r="N105" s="15"/>
      <c r="O105" s="15"/>
      <c r="P105" s="15"/>
      <c r="Q105" s="15"/>
    </row>
    <row r="106" spans="1:17">
      <c r="A106" s="15"/>
      <c r="B106" s="15"/>
      <c r="C106" s="15"/>
      <c r="D106" s="15"/>
      <c r="E106" s="15"/>
      <c r="F106" s="15"/>
      <c r="G106" s="15"/>
      <c r="H106" s="15"/>
      <c r="I106" s="15"/>
      <c r="J106" s="15"/>
      <c r="K106" s="15"/>
      <c r="L106" s="15"/>
      <c r="M106" s="15"/>
      <c r="N106" s="15"/>
      <c r="O106" s="15"/>
      <c r="P106" s="15"/>
      <c r="Q106" s="15"/>
    </row>
    <row r="107" spans="1:17">
      <c r="A107" s="15"/>
      <c r="B107" s="15"/>
      <c r="C107" s="15"/>
      <c r="D107" s="15"/>
      <c r="E107" s="15"/>
      <c r="F107" s="15"/>
      <c r="G107" s="15"/>
      <c r="H107" s="15"/>
      <c r="I107" s="15"/>
      <c r="J107" s="15"/>
      <c r="K107" s="15"/>
      <c r="L107" s="15"/>
      <c r="M107" s="15"/>
      <c r="N107" s="15"/>
      <c r="O107" s="15"/>
      <c r="P107" s="15"/>
      <c r="Q107" s="15"/>
    </row>
    <row r="108" spans="1:17">
      <c r="A108" s="15"/>
      <c r="B108" s="15"/>
      <c r="C108" s="15"/>
      <c r="D108" s="15"/>
      <c r="E108" s="15"/>
      <c r="F108" s="15"/>
      <c r="G108" s="15"/>
      <c r="H108" s="15"/>
      <c r="I108" s="15"/>
      <c r="J108" s="15"/>
      <c r="K108" s="15"/>
      <c r="L108" s="15"/>
      <c r="M108" s="15"/>
      <c r="N108" s="15"/>
      <c r="O108" s="15"/>
      <c r="P108" s="15"/>
      <c r="Q108" s="15"/>
    </row>
    <row r="109" spans="1:17">
      <c r="A109" s="15"/>
      <c r="B109" s="15"/>
      <c r="C109" s="15"/>
      <c r="D109" s="15"/>
      <c r="E109" s="15"/>
      <c r="F109" s="15"/>
      <c r="G109" s="15"/>
      <c r="H109" s="15"/>
      <c r="I109" s="15"/>
      <c r="J109" s="15"/>
      <c r="K109" s="15"/>
      <c r="L109" s="15"/>
      <c r="M109" s="15"/>
      <c r="N109" s="15"/>
      <c r="O109" s="15"/>
      <c r="P109" s="15"/>
      <c r="Q109" s="15"/>
    </row>
    <row r="110" spans="1:17">
      <c r="A110" s="15"/>
      <c r="B110" s="15"/>
      <c r="C110" s="15"/>
      <c r="D110" s="15"/>
      <c r="E110" s="15"/>
      <c r="F110" s="15"/>
      <c r="G110" s="15"/>
      <c r="H110" s="15"/>
      <c r="I110" s="15"/>
      <c r="J110" s="15"/>
      <c r="K110" s="15"/>
      <c r="L110" s="15"/>
      <c r="M110" s="15"/>
      <c r="N110" s="15"/>
      <c r="O110" s="15"/>
      <c r="P110" s="15"/>
      <c r="Q110" s="15"/>
    </row>
    <row r="111" spans="1:17">
      <c r="A111" s="15"/>
      <c r="B111" s="15"/>
      <c r="C111" s="15"/>
      <c r="D111" s="15"/>
      <c r="E111" s="15"/>
      <c r="F111" s="15"/>
      <c r="G111" s="15"/>
      <c r="H111" s="15"/>
      <c r="I111" s="15"/>
      <c r="J111" s="15"/>
      <c r="K111" s="15"/>
      <c r="L111" s="15"/>
      <c r="M111" s="15"/>
      <c r="N111" s="15"/>
      <c r="O111" s="15"/>
      <c r="P111" s="15"/>
      <c r="Q111" s="15"/>
    </row>
    <row r="112" spans="1:17">
      <c r="A112" s="15"/>
      <c r="B112" s="15"/>
      <c r="C112" s="15"/>
      <c r="D112" s="15"/>
      <c r="E112" s="15"/>
      <c r="F112" s="15"/>
      <c r="G112" s="15"/>
      <c r="H112" s="15"/>
      <c r="I112" s="15"/>
      <c r="J112" s="15"/>
      <c r="K112" s="15"/>
      <c r="L112" s="15"/>
      <c r="M112" s="15"/>
      <c r="N112" s="15"/>
      <c r="O112" s="15"/>
      <c r="P112" s="15"/>
      <c r="Q112" s="15"/>
    </row>
    <row r="113" spans="1:17">
      <c r="A113" s="15"/>
      <c r="B113" s="15"/>
      <c r="C113" s="15"/>
      <c r="D113" s="15"/>
      <c r="E113" s="15"/>
      <c r="F113" s="15"/>
      <c r="G113" s="15"/>
      <c r="H113" s="15"/>
      <c r="I113" s="15"/>
      <c r="J113" s="15"/>
      <c r="K113" s="15"/>
      <c r="L113" s="15"/>
      <c r="M113" s="15"/>
      <c r="N113" s="15"/>
      <c r="O113" s="15"/>
      <c r="P113" s="15"/>
      <c r="Q113" s="15"/>
    </row>
    <row r="114" spans="1:17">
      <c r="A114" s="15"/>
      <c r="B114" s="15"/>
      <c r="C114" s="15"/>
      <c r="D114" s="15"/>
      <c r="E114" s="15"/>
      <c r="F114" s="15"/>
      <c r="G114" s="15"/>
      <c r="H114" s="15"/>
      <c r="I114" s="15"/>
      <c r="J114" s="15"/>
      <c r="K114" s="15"/>
      <c r="L114" s="15"/>
      <c r="M114" s="15"/>
      <c r="N114" s="15"/>
      <c r="O114" s="15"/>
      <c r="P114" s="15"/>
      <c r="Q114" s="15"/>
    </row>
    <row r="115" spans="1:17">
      <c r="A115" s="15"/>
      <c r="B115" s="15"/>
      <c r="C115" s="15"/>
      <c r="D115" s="15"/>
      <c r="E115" s="15"/>
      <c r="F115" s="15"/>
      <c r="G115" s="15"/>
      <c r="H115" s="15"/>
      <c r="I115" s="15"/>
      <c r="J115" s="15"/>
      <c r="K115" s="15"/>
      <c r="L115" s="15"/>
      <c r="M115" s="15"/>
      <c r="N115" s="15"/>
      <c r="O115" s="15"/>
      <c r="P115" s="15"/>
      <c r="Q115" s="15"/>
    </row>
    <row r="116" spans="1:17">
      <c r="A116" s="15"/>
      <c r="B116" s="15"/>
      <c r="C116" s="15"/>
      <c r="D116" s="15"/>
      <c r="E116" s="15"/>
      <c r="F116" s="15"/>
      <c r="G116" s="15"/>
      <c r="H116" s="15"/>
      <c r="I116" s="15"/>
      <c r="J116" s="15"/>
      <c r="K116" s="15"/>
      <c r="L116" s="15"/>
      <c r="M116" s="15"/>
      <c r="N116" s="15"/>
      <c r="O116" s="15"/>
      <c r="P116" s="15"/>
      <c r="Q116" s="15"/>
    </row>
    <row r="117" spans="1:17">
      <c r="A117" s="15"/>
      <c r="B117" s="15"/>
      <c r="C117" s="15"/>
      <c r="D117" s="15"/>
      <c r="E117" s="15"/>
      <c r="F117" s="15"/>
      <c r="G117" s="15"/>
      <c r="H117" s="15"/>
      <c r="I117" s="15"/>
      <c r="J117" s="15"/>
      <c r="K117" s="15"/>
      <c r="L117" s="15"/>
      <c r="M117" s="15"/>
      <c r="N117" s="15"/>
      <c r="O117" s="15"/>
      <c r="P117" s="15"/>
      <c r="Q117" s="15"/>
    </row>
    <row r="118" spans="1:17">
      <c r="A118" s="15"/>
      <c r="B118" s="15"/>
      <c r="C118" s="15"/>
      <c r="D118" s="15"/>
      <c r="E118" s="15"/>
      <c r="F118" s="15"/>
      <c r="G118" s="15"/>
      <c r="H118" s="15"/>
      <c r="I118" s="15"/>
      <c r="J118" s="15"/>
      <c r="K118" s="15"/>
      <c r="L118" s="15"/>
      <c r="M118" s="15"/>
      <c r="N118" s="15"/>
      <c r="O118" s="15"/>
      <c r="P118" s="15"/>
      <c r="Q118" s="15"/>
    </row>
    <row r="119" spans="1:17">
      <c r="A119" s="15"/>
      <c r="B119" s="15"/>
      <c r="C119" s="15"/>
      <c r="D119" s="15"/>
      <c r="E119" s="15"/>
      <c r="F119" s="15"/>
      <c r="G119" s="15"/>
      <c r="H119" s="15"/>
      <c r="I119" s="15"/>
      <c r="J119" s="15"/>
      <c r="K119" s="15"/>
      <c r="L119" s="15"/>
      <c r="M119" s="15"/>
      <c r="N119" s="15"/>
      <c r="O119" s="15"/>
      <c r="P119" s="15"/>
      <c r="Q119" s="15"/>
    </row>
    <row r="120" spans="1:17">
      <c r="A120" s="15"/>
      <c r="B120" s="15"/>
      <c r="C120" s="15"/>
      <c r="D120" s="15"/>
      <c r="E120" s="15"/>
      <c r="F120" s="15"/>
      <c r="G120" s="15"/>
      <c r="H120" s="15"/>
      <c r="I120" s="15"/>
      <c r="J120" s="15"/>
      <c r="K120" s="15"/>
      <c r="L120" s="15"/>
      <c r="M120" s="15"/>
      <c r="N120" s="15"/>
      <c r="O120" s="15"/>
      <c r="P120" s="15"/>
      <c r="Q120" s="15"/>
    </row>
    <row r="121" spans="1:17">
      <c r="A121" s="15"/>
      <c r="B121" s="15"/>
      <c r="C121" s="15"/>
      <c r="D121" s="15"/>
      <c r="E121" s="15"/>
      <c r="F121" s="15"/>
      <c r="G121" s="15"/>
      <c r="H121" s="15"/>
      <c r="I121" s="15"/>
      <c r="J121" s="15"/>
      <c r="K121" s="15"/>
      <c r="L121" s="15"/>
      <c r="M121" s="15"/>
      <c r="N121" s="15"/>
      <c r="O121" s="15"/>
      <c r="P121" s="15"/>
      <c r="Q121" s="15"/>
    </row>
    <row r="122" spans="1:17">
      <c r="A122" s="15"/>
      <c r="B122" s="15"/>
      <c r="C122" s="15"/>
      <c r="D122" s="15"/>
      <c r="E122" s="15"/>
      <c r="F122" s="15"/>
      <c r="G122" s="15"/>
      <c r="H122" s="15"/>
      <c r="I122" s="15"/>
      <c r="J122" s="15"/>
      <c r="K122" s="15"/>
      <c r="L122" s="15"/>
      <c r="M122" s="15"/>
      <c r="N122" s="15"/>
      <c r="O122" s="15"/>
      <c r="P122" s="15"/>
      <c r="Q122" s="15"/>
    </row>
    <row r="123" spans="1:17">
      <c r="A123" s="15"/>
      <c r="B123" s="15"/>
      <c r="C123" s="15"/>
      <c r="D123" s="15"/>
      <c r="E123" s="15"/>
      <c r="F123" s="15"/>
      <c r="G123" s="15"/>
      <c r="H123" s="15"/>
      <c r="I123" s="15"/>
      <c r="J123" s="15"/>
      <c r="K123" s="15"/>
      <c r="L123" s="15"/>
      <c r="M123" s="15"/>
      <c r="N123" s="15"/>
      <c r="O123" s="15"/>
      <c r="P123" s="15"/>
      <c r="Q123" s="15"/>
    </row>
    <row r="124" spans="1:17">
      <c r="A124" s="15"/>
      <c r="B124" s="15"/>
      <c r="C124" s="15"/>
      <c r="D124" s="15"/>
      <c r="E124" s="15"/>
      <c r="F124" s="15"/>
      <c r="G124" s="15"/>
      <c r="H124" s="15"/>
      <c r="I124" s="15"/>
      <c r="J124" s="15"/>
      <c r="K124" s="15"/>
      <c r="L124" s="15"/>
      <c r="M124" s="15"/>
      <c r="N124" s="15"/>
      <c r="O124" s="15"/>
      <c r="P124" s="15"/>
      <c r="Q124" s="15"/>
    </row>
    <row r="125" spans="1:17">
      <c r="A125" s="15"/>
      <c r="B125" s="15"/>
      <c r="C125" s="15"/>
      <c r="D125" s="15"/>
      <c r="E125" s="15"/>
      <c r="F125" s="15"/>
      <c r="G125" s="15"/>
      <c r="H125" s="15"/>
      <c r="I125" s="15"/>
      <c r="J125" s="15"/>
      <c r="K125" s="15"/>
      <c r="L125" s="15"/>
      <c r="M125" s="15"/>
      <c r="N125" s="15"/>
      <c r="O125" s="15"/>
      <c r="P125" s="15"/>
      <c r="Q125" s="15"/>
    </row>
    <row r="126" spans="1:17">
      <c r="A126" s="15"/>
      <c r="B126" s="15"/>
      <c r="C126" s="15"/>
      <c r="D126" s="15"/>
      <c r="E126" s="15"/>
      <c r="F126" s="15"/>
      <c r="G126" s="15"/>
      <c r="H126" s="15"/>
      <c r="I126" s="15"/>
      <c r="J126" s="15"/>
      <c r="K126" s="15"/>
      <c r="L126" s="15"/>
      <c r="M126" s="15"/>
      <c r="N126" s="15"/>
      <c r="O126" s="15"/>
      <c r="P126" s="15"/>
      <c r="Q126" s="15"/>
    </row>
    <row r="127" spans="1:17">
      <c r="A127" s="15"/>
      <c r="B127" s="15"/>
      <c r="C127" s="15"/>
      <c r="D127" s="15"/>
      <c r="E127" s="15"/>
      <c r="F127" s="15"/>
      <c r="G127" s="15"/>
      <c r="H127" s="15"/>
      <c r="I127" s="15"/>
      <c r="J127" s="15"/>
      <c r="K127" s="15"/>
      <c r="L127" s="15"/>
      <c r="M127" s="15"/>
      <c r="N127" s="15"/>
      <c r="O127" s="15"/>
      <c r="P127" s="15"/>
      <c r="Q127" s="15"/>
    </row>
    <row r="128" spans="1:17">
      <c r="A128" s="15"/>
      <c r="B128" s="15"/>
      <c r="C128" s="15"/>
      <c r="D128" s="15"/>
      <c r="E128" s="15"/>
      <c r="F128" s="15"/>
      <c r="G128" s="15"/>
      <c r="H128" s="15"/>
      <c r="I128" s="15"/>
      <c r="J128" s="15"/>
      <c r="K128" s="15"/>
      <c r="L128" s="15"/>
      <c r="M128" s="15"/>
      <c r="N128" s="15"/>
      <c r="O128" s="15"/>
      <c r="P128" s="15"/>
      <c r="Q128" s="15"/>
    </row>
    <row r="129" spans="1:17">
      <c r="A129" s="15"/>
      <c r="B129" s="15"/>
      <c r="C129" s="15"/>
      <c r="D129" s="15"/>
      <c r="E129" s="15"/>
      <c r="F129" s="15"/>
      <c r="G129" s="15"/>
      <c r="H129" s="15"/>
      <c r="I129" s="15"/>
      <c r="J129" s="15"/>
      <c r="K129" s="15"/>
      <c r="L129" s="15"/>
      <c r="M129" s="15"/>
      <c r="N129" s="15"/>
      <c r="O129" s="15"/>
      <c r="P129" s="15"/>
      <c r="Q129" s="15"/>
    </row>
    <row r="130" spans="1:17">
      <c r="A130" s="15"/>
      <c r="B130" s="15"/>
      <c r="C130" s="15"/>
      <c r="D130" s="15"/>
      <c r="E130" s="15"/>
      <c r="F130" s="15"/>
      <c r="G130" s="15"/>
      <c r="H130" s="15"/>
      <c r="I130" s="15"/>
      <c r="J130" s="15"/>
      <c r="K130" s="15"/>
      <c r="L130" s="15"/>
      <c r="M130" s="15"/>
      <c r="N130" s="15"/>
      <c r="O130" s="15"/>
      <c r="P130" s="15"/>
      <c r="Q130" s="15"/>
    </row>
    <row r="131" spans="1:17">
      <c r="A131" s="15"/>
      <c r="B131" s="15"/>
      <c r="C131" s="15"/>
      <c r="D131" s="15"/>
      <c r="E131" s="15"/>
      <c r="F131" s="15"/>
      <c r="G131" s="15"/>
      <c r="H131" s="15"/>
      <c r="I131" s="15"/>
      <c r="J131" s="15"/>
      <c r="K131" s="15"/>
      <c r="L131" s="15"/>
      <c r="M131" s="15"/>
      <c r="N131" s="15"/>
      <c r="O131" s="15"/>
      <c r="P131" s="15"/>
      <c r="Q131" s="15"/>
    </row>
    <row r="132" spans="1:17">
      <c r="A132" s="15"/>
      <c r="B132" s="15"/>
      <c r="C132" s="15"/>
      <c r="D132" s="15"/>
      <c r="E132" s="15"/>
      <c r="F132" s="15"/>
      <c r="G132" s="15"/>
      <c r="H132" s="15"/>
      <c r="I132" s="15"/>
      <c r="J132" s="15"/>
      <c r="K132" s="15"/>
      <c r="L132" s="15"/>
      <c r="M132" s="15"/>
      <c r="N132" s="15"/>
      <c r="O132" s="15"/>
      <c r="P132" s="15"/>
      <c r="Q132" s="15"/>
    </row>
    <row r="133" spans="1:17">
      <c r="A133" s="15"/>
      <c r="B133" s="15"/>
      <c r="C133" s="15"/>
      <c r="D133" s="15"/>
      <c r="E133" s="15"/>
      <c r="F133" s="15"/>
      <c r="G133" s="15"/>
      <c r="H133" s="15"/>
      <c r="I133" s="15"/>
      <c r="J133" s="15"/>
      <c r="K133" s="15"/>
      <c r="L133" s="15"/>
      <c r="M133" s="15"/>
      <c r="N133" s="15"/>
      <c r="O133" s="15"/>
      <c r="P133" s="15"/>
      <c r="Q133" s="15"/>
    </row>
    <row r="134" spans="1:17">
      <c r="A134" s="15"/>
      <c r="B134" s="15"/>
      <c r="C134" s="15"/>
      <c r="D134" s="15"/>
      <c r="E134" s="15"/>
      <c r="F134" s="15"/>
      <c r="G134" s="15"/>
      <c r="H134" s="15"/>
      <c r="I134" s="15"/>
      <c r="J134" s="15"/>
      <c r="K134" s="15"/>
      <c r="L134" s="15"/>
      <c r="M134" s="15"/>
      <c r="N134" s="15"/>
      <c r="O134" s="15"/>
      <c r="P134" s="15"/>
      <c r="Q134" s="15"/>
    </row>
    <row r="135" spans="1:17">
      <c r="A135" s="15"/>
      <c r="B135" s="15"/>
      <c r="C135" s="15"/>
      <c r="D135" s="15"/>
      <c r="E135" s="15"/>
      <c r="F135" s="15"/>
      <c r="G135" s="15"/>
      <c r="H135" s="15"/>
      <c r="I135" s="15"/>
      <c r="J135" s="15"/>
      <c r="K135" s="15"/>
      <c r="L135" s="15"/>
      <c r="M135" s="15"/>
      <c r="N135" s="15"/>
      <c r="O135" s="15"/>
      <c r="P135" s="15"/>
      <c r="Q135" s="15"/>
    </row>
    <row r="136" spans="1:17">
      <c r="A136" s="15"/>
      <c r="B136" s="15"/>
      <c r="C136" s="15"/>
      <c r="D136" s="15"/>
      <c r="E136" s="15"/>
      <c r="F136" s="15"/>
      <c r="G136" s="15"/>
      <c r="H136" s="15"/>
      <c r="I136" s="15"/>
      <c r="J136" s="15"/>
      <c r="K136" s="15"/>
      <c r="L136" s="15"/>
      <c r="M136" s="15"/>
      <c r="N136" s="15"/>
      <c r="O136" s="15"/>
      <c r="P136" s="15"/>
      <c r="Q136" s="15"/>
    </row>
    <row r="137" spans="1:17">
      <c r="A137" s="15"/>
      <c r="B137" s="15"/>
      <c r="C137" s="15"/>
      <c r="D137" s="15"/>
      <c r="E137" s="15"/>
      <c r="F137" s="15"/>
      <c r="G137" s="15"/>
      <c r="H137" s="15"/>
      <c r="I137" s="15"/>
      <c r="J137" s="15"/>
      <c r="K137" s="15"/>
      <c r="L137" s="15"/>
      <c r="M137" s="15"/>
      <c r="N137" s="15"/>
      <c r="O137" s="15"/>
      <c r="P137" s="15"/>
      <c r="Q137" s="15"/>
    </row>
    <row r="138" spans="1:17">
      <c r="A138" s="15"/>
      <c r="B138" s="15"/>
      <c r="C138" s="15"/>
      <c r="D138" s="15"/>
      <c r="E138" s="15"/>
      <c r="F138" s="15"/>
      <c r="G138" s="15"/>
      <c r="H138" s="15"/>
      <c r="I138" s="15"/>
      <c r="J138" s="15"/>
      <c r="K138" s="15"/>
      <c r="L138" s="15"/>
      <c r="M138" s="15"/>
      <c r="N138" s="15"/>
      <c r="O138" s="15"/>
      <c r="P138" s="15"/>
      <c r="Q138" s="15"/>
    </row>
    <row r="139" spans="1:17">
      <c r="A139" s="15"/>
      <c r="B139" s="15"/>
      <c r="C139" s="15"/>
      <c r="D139" s="15"/>
      <c r="E139" s="15"/>
      <c r="F139" s="15"/>
      <c r="G139" s="15"/>
      <c r="H139" s="15"/>
      <c r="I139" s="15"/>
      <c r="J139" s="15"/>
      <c r="K139" s="15"/>
      <c r="L139" s="15"/>
      <c r="M139" s="15"/>
      <c r="N139" s="15"/>
      <c r="O139" s="15"/>
      <c r="P139" s="15"/>
      <c r="Q139" s="15"/>
    </row>
    <row r="140" spans="1:17">
      <c r="A140" s="15"/>
      <c r="B140" s="15"/>
      <c r="C140" s="15"/>
      <c r="D140" s="15"/>
      <c r="E140" s="15"/>
      <c r="F140" s="15"/>
      <c r="G140" s="15"/>
      <c r="H140" s="15"/>
      <c r="I140" s="15"/>
      <c r="J140" s="15"/>
      <c r="K140" s="15"/>
      <c r="L140" s="15"/>
      <c r="M140" s="15"/>
      <c r="N140" s="15"/>
      <c r="O140" s="15"/>
      <c r="P140" s="15"/>
      <c r="Q140" s="15"/>
    </row>
    <row r="141" spans="1:17">
      <c r="A141" s="15"/>
      <c r="B141" s="15"/>
      <c r="C141" s="15"/>
      <c r="D141" s="15"/>
      <c r="E141" s="15"/>
      <c r="F141" s="15"/>
      <c r="G141" s="15"/>
      <c r="H141" s="15"/>
      <c r="I141" s="15"/>
      <c r="J141" s="15"/>
      <c r="K141" s="15"/>
      <c r="L141" s="15"/>
      <c r="M141" s="15"/>
      <c r="N141" s="15"/>
      <c r="O141" s="15"/>
      <c r="P141" s="15"/>
      <c r="Q141" s="15"/>
    </row>
    <row r="142" spans="1:17">
      <c r="A142" s="15"/>
      <c r="B142" s="15"/>
      <c r="C142" s="15"/>
      <c r="D142" s="15"/>
      <c r="E142" s="15"/>
      <c r="F142" s="15"/>
      <c r="G142" s="15"/>
      <c r="H142" s="15"/>
      <c r="I142" s="15"/>
      <c r="J142" s="15"/>
      <c r="K142" s="15"/>
      <c r="L142" s="15"/>
      <c r="M142" s="15"/>
      <c r="N142" s="15"/>
      <c r="O142" s="15"/>
      <c r="P142" s="15"/>
      <c r="Q142" s="15"/>
    </row>
    <row r="143" spans="1:17">
      <c r="A143" s="15"/>
      <c r="B143" s="15"/>
      <c r="C143" s="15"/>
      <c r="D143" s="15"/>
      <c r="E143" s="15"/>
      <c r="F143" s="15"/>
      <c r="G143" s="15"/>
      <c r="H143" s="15"/>
      <c r="I143" s="15"/>
      <c r="J143" s="15"/>
      <c r="K143" s="15"/>
      <c r="L143" s="15"/>
      <c r="M143" s="15"/>
      <c r="N143" s="15"/>
      <c r="O143" s="15"/>
      <c r="P143" s="15"/>
      <c r="Q143" s="15"/>
    </row>
    <row r="144" spans="1:17">
      <c r="A144" s="15"/>
      <c r="B144" s="15"/>
      <c r="C144" s="15"/>
      <c r="D144" s="15"/>
      <c r="E144" s="15"/>
      <c r="F144" s="15"/>
      <c r="G144" s="15"/>
      <c r="H144" s="15"/>
      <c r="I144" s="15"/>
      <c r="J144" s="15"/>
      <c r="K144" s="15"/>
      <c r="L144" s="15"/>
      <c r="M144" s="15"/>
      <c r="N144" s="15"/>
      <c r="O144" s="15"/>
      <c r="P144" s="15"/>
      <c r="Q144" s="15"/>
    </row>
    <row r="145" spans="1:17">
      <c r="A145" s="15"/>
      <c r="B145" s="15"/>
      <c r="C145" s="15"/>
      <c r="D145" s="15"/>
      <c r="E145" s="15"/>
      <c r="F145" s="15"/>
      <c r="G145" s="15"/>
      <c r="H145" s="15"/>
      <c r="I145" s="15"/>
      <c r="J145" s="15"/>
      <c r="K145" s="15"/>
      <c r="L145" s="15"/>
      <c r="M145" s="15"/>
      <c r="N145" s="15"/>
      <c r="O145" s="15"/>
      <c r="P145" s="15"/>
      <c r="Q145" s="15"/>
    </row>
    <row r="146" spans="1:17">
      <c r="A146" s="15"/>
      <c r="B146" s="15"/>
      <c r="C146" s="15"/>
      <c r="D146" s="15"/>
      <c r="E146" s="15"/>
      <c r="F146" s="15"/>
      <c r="G146" s="15"/>
      <c r="H146" s="15"/>
      <c r="I146" s="15"/>
      <c r="J146" s="15"/>
      <c r="K146" s="15"/>
      <c r="L146" s="15"/>
      <c r="M146" s="15"/>
      <c r="N146" s="15"/>
      <c r="O146" s="15"/>
      <c r="P146" s="15"/>
      <c r="Q146" s="15"/>
    </row>
    <row r="147" spans="1:17">
      <c r="A147" s="15"/>
      <c r="B147" s="15"/>
      <c r="C147" s="15"/>
      <c r="D147" s="15"/>
      <c r="E147" s="15"/>
      <c r="F147" s="15"/>
      <c r="G147" s="15"/>
      <c r="H147" s="15"/>
      <c r="I147" s="15"/>
      <c r="J147" s="15"/>
      <c r="K147" s="15"/>
      <c r="L147" s="15"/>
      <c r="M147" s="15"/>
      <c r="N147" s="15"/>
      <c r="O147" s="15"/>
      <c r="P147" s="15"/>
      <c r="Q147" s="15"/>
    </row>
    <row r="148" spans="1:17">
      <c r="A148" s="15"/>
      <c r="B148" s="15"/>
      <c r="C148" s="15"/>
      <c r="D148" s="15"/>
      <c r="E148" s="15"/>
      <c r="F148" s="15"/>
      <c r="G148" s="15"/>
      <c r="H148" s="15"/>
      <c r="I148" s="15"/>
      <c r="J148" s="15"/>
      <c r="K148" s="15"/>
      <c r="L148" s="15"/>
      <c r="M148" s="15"/>
      <c r="N148" s="15"/>
      <c r="O148" s="15"/>
      <c r="P148" s="15"/>
      <c r="Q148" s="15"/>
    </row>
    <row r="149" spans="1:17">
      <c r="A149" s="15"/>
      <c r="B149" s="15"/>
      <c r="C149" s="15"/>
      <c r="D149" s="15"/>
      <c r="E149" s="15"/>
      <c r="F149" s="15"/>
      <c r="G149" s="15"/>
      <c r="H149" s="15"/>
      <c r="I149" s="15"/>
      <c r="J149" s="15"/>
      <c r="K149" s="15"/>
      <c r="L149" s="15"/>
      <c r="M149" s="15"/>
      <c r="N149" s="15"/>
      <c r="O149" s="15"/>
      <c r="P149" s="15"/>
      <c r="Q149" s="15"/>
    </row>
    <row r="150" spans="1:17">
      <c r="A150" s="15"/>
      <c r="B150" s="15"/>
      <c r="C150" s="15"/>
      <c r="D150" s="15"/>
      <c r="E150" s="15"/>
      <c r="F150" s="15"/>
      <c r="G150" s="15"/>
      <c r="H150" s="15"/>
      <c r="I150" s="15"/>
      <c r="J150" s="15"/>
      <c r="K150" s="15"/>
      <c r="L150" s="15"/>
      <c r="M150" s="15"/>
      <c r="N150" s="15"/>
      <c r="O150" s="15"/>
      <c r="P150" s="15"/>
      <c r="Q150" s="15"/>
    </row>
    <row r="151" spans="1:17">
      <c r="A151" s="15"/>
      <c r="B151" s="15"/>
      <c r="C151" s="15"/>
      <c r="D151" s="15"/>
      <c r="E151" s="15"/>
      <c r="F151" s="15"/>
      <c r="G151" s="15"/>
      <c r="H151" s="15"/>
      <c r="I151" s="15"/>
      <c r="J151" s="15"/>
      <c r="K151" s="15"/>
      <c r="L151" s="15"/>
      <c r="M151" s="15"/>
      <c r="N151" s="15"/>
      <c r="O151" s="15"/>
      <c r="P151" s="15"/>
      <c r="Q151" s="15"/>
    </row>
    <row r="152" spans="1:17">
      <c r="A152" s="15"/>
      <c r="B152" s="15"/>
      <c r="C152" s="15"/>
      <c r="D152" s="15"/>
      <c r="E152" s="15"/>
      <c r="F152" s="15"/>
      <c r="G152" s="15"/>
      <c r="H152" s="15"/>
      <c r="I152" s="15"/>
      <c r="J152" s="15"/>
      <c r="K152" s="15"/>
      <c r="L152" s="15"/>
      <c r="M152" s="15"/>
      <c r="N152" s="15"/>
      <c r="O152" s="15"/>
      <c r="P152" s="15"/>
      <c r="Q152" s="15"/>
    </row>
    <row r="153" spans="1:17">
      <c r="A153" s="15"/>
      <c r="B153" s="15"/>
      <c r="C153" s="15"/>
      <c r="D153" s="15"/>
      <c r="E153" s="15"/>
      <c r="F153" s="15"/>
      <c r="G153" s="15"/>
      <c r="H153" s="15"/>
      <c r="I153" s="15"/>
      <c r="J153" s="15"/>
      <c r="K153" s="15"/>
      <c r="L153" s="15"/>
      <c r="M153" s="15"/>
      <c r="N153" s="15"/>
      <c r="O153" s="15"/>
      <c r="P153" s="15"/>
      <c r="Q153" s="15"/>
    </row>
    <row r="154" spans="1:17">
      <c r="A154" s="15"/>
      <c r="B154" s="15"/>
      <c r="C154" s="15"/>
      <c r="D154" s="15"/>
      <c r="E154" s="15"/>
      <c r="F154" s="15"/>
      <c r="G154" s="15"/>
      <c r="H154" s="15"/>
      <c r="I154" s="15"/>
      <c r="J154" s="15"/>
      <c r="K154" s="15"/>
      <c r="L154" s="15"/>
      <c r="M154" s="15"/>
      <c r="N154" s="15"/>
      <c r="O154" s="15"/>
      <c r="P154" s="15"/>
      <c r="Q154" s="15"/>
    </row>
    <row r="155" spans="1:17">
      <c r="A155" s="15"/>
      <c r="B155" s="15"/>
      <c r="C155" s="15"/>
      <c r="D155" s="15"/>
      <c r="E155" s="15"/>
      <c r="F155" s="15"/>
      <c r="G155" s="15"/>
      <c r="H155" s="15"/>
      <c r="I155" s="15"/>
      <c r="J155" s="15"/>
      <c r="K155" s="15"/>
      <c r="L155" s="15"/>
      <c r="M155" s="15"/>
      <c r="N155" s="15"/>
      <c r="O155" s="15"/>
      <c r="P155" s="15"/>
      <c r="Q155" s="15"/>
    </row>
    <row r="156" spans="1:17">
      <c r="A156" s="15"/>
      <c r="B156" s="15"/>
      <c r="C156" s="15"/>
      <c r="D156" s="15"/>
      <c r="E156" s="15"/>
      <c r="F156" s="15"/>
      <c r="G156" s="15"/>
      <c r="H156" s="15"/>
      <c r="I156" s="15"/>
      <c r="J156" s="15"/>
      <c r="K156" s="15"/>
      <c r="L156" s="15"/>
      <c r="M156" s="15"/>
      <c r="N156" s="15"/>
      <c r="O156" s="15"/>
      <c r="P156" s="15"/>
      <c r="Q156" s="15"/>
    </row>
    <row r="157" spans="1:17">
      <c r="A157" s="15"/>
      <c r="B157" s="15"/>
      <c r="C157" s="15"/>
      <c r="D157" s="15"/>
      <c r="E157" s="15"/>
      <c r="F157" s="15"/>
      <c r="G157" s="15"/>
      <c r="H157" s="15"/>
      <c r="I157" s="15"/>
      <c r="J157" s="15"/>
      <c r="K157" s="15"/>
      <c r="L157" s="15"/>
      <c r="M157" s="15"/>
      <c r="N157" s="15"/>
      <c r="O157" s="15"/>
      <c r="P157" s="15"/>
      <c r="Q157" s="15"/>
    </row>
    <row r="158" spans="1:17">
      <c r="A158" s="15"/>
      <c r="B158" s="15"/>
      <c r="C158" s="15"/>
      <c r="D158" s="15"/>
      <c r="E158" s="15"/>
      <c r="F158" s="15"/>
      <c r="G158" s="15"/>
      <c r="H158" s="15"/>
      <c r="I158" s="15"/>
      <c r="J158" s="15"/>
      <c r="K158" s="15"/>
      <c r="L158" s="15"/>
      <c r="M158" s="15"/>
      <c r="N158" s="15"/>
      <c r="O158" s="15"/>
      <c r="P158" s="15"/>
      <c r="Q158" s="15"/>
    </row>
    <row r="159" spans="1:17">
      <c r="A159" s="15"/>
      <c r="B159" s="15"/>
      <c r="C159" s="15"/>
      <c r="D159" s="15"/>
      <c r="E159" s="15"/>
      <c r="F159" s="15"/>
      <c r="G159" s="15"/>
      <c r="H159" s="15"/>
      <c r="I159" s="15"/>
      <c r="J159" s="15"/>
      <c r="K159" s="15"/>
      <c r="L159" s="15"/>
      <c r="M159" s="15"/>
      <c r="N159" s="15"/>
      <c r="O159" s="15"/>
      <c r="P159" s="15"/>
      <c r="Q159" s="15"/>
    </row>
    <row r="160" spans="1:17">
      <c r="A160" s="15"/>
      <c r="B160" s="15"/>
      <c r="C160" s="15"/>
      <c r="D160" s="15"/>
      <c r="E160" s="15"/>
      <c r="F160" s="15"/>
      <c r="G160" s="15"/>
      <c r="H160" s="15"/>
      <c r="I160" s="15"/>
      <c r="J160" s="15"/>
      <c r="K160" s="15"/>
      <c r="L160" s="15"/>
      <c r="M160" s="15"/>
      <c r="N160" s="15"/>
      <c r="O160" s="15"/>
      <c r="P160" s="15"/>
      <c r="Q160" s="15"/>
    </row>
    <row r="161" spans="1:17">
      <c r="A161" s="15"/>
      <c r="B161" s="15"/>
      <c r="C161" s="15"/>
      <c r="D161" s="15"/>
      <c r="E161" s="15"/>
      <c r="F161" s="15"/>
      <c r="G161" s="15"/>
      <c r="H161" s="15"/>
      <c r="I161" s="15"/>
      <c r="J161" s="15"/>
      <c r="K161" s="15"/>
      <c r="L161" s="15"/>
      <c r="M161" s="15"/>
      <c r="N161" s="15"/>
      <c r="O161" s="15"/>
      <c r="P161" s="15"/>
      <c r="Q161" s="15"/>
    </row>
    <row r="162" spans="1:17">
      <c r="A162" s="15"/>
      <c r="B162" s="15"/>
      <c r="C162" s="15"/>
      <c r="D162" s="15"/>
      <c r="E162" s="15"/>
      <c r="F162" s="15"/>
      <c r="G162" s="15"/>
      <c r="H162" s="15"/>
      <c r="I162" s="15"/>
      <c r="J162" s="15"/>
      <c r="K162" s="15"/>
      <c r="L162" s="15"/>
      <c r="M162" s="15"/>
      <c r="N162" s="15"/>
      <c r="O162" s="15"/>
      <c r="P162" s="15"/>
      <c r="Q162" s="15"/>
    </row>
    <row r="163" spans="1:17">
      <c r="A163" s="15"/>
      <c r="B163" s="15"/>
      <c r="C163" s="15"/>
      <c r="D163" s="15"/>
      <c r="E163" s="15"/>
      <c r="F163" s="15"/>
      <c r="G163" s="15"/>
      <c r="H163" s="15"/>
      <c r="I163" s="15"/>
      <c r="J163" s="15"/>
      <c r="K163" s="15"/>
      <c r="L163" s="15"/>
      <c r="M163" s="15"/>
      <c r="N163" s="15"/>
      <c r="O163" s="15"/>
      <c r="P163" s="15"/>
      <c r="Q163" s="15"/>
    </row>
    <row r="164" spans="1:17">
      <c r="A164" s="15"/>
      <c r="B164" s="15"/>
      <c r="C164" s="15"/>
      <c r="D164" s="15"/>
      <c r="E164" s="15"/>
      <c r="F164" s="15"/>
      <c r="G164" s="15"/>
      <c r="H164" s="15"/>
      <c r="I164" s="15"/>
      <c r="J164" s="15"/>
      <c r="K164" s="15"/>
      <c r="L164" s="15"/>
      <c r="M164" s="15"/>
      <c r="N164" s="15"/>
      <c r="O164" s="15"/>
      <c r="P164" s="15"/>
      <c r="Q164" s="15"/>
    </row>
    <row r="165" spans="1:17">
      <c r="A165" s="15"/>
      <c r="B165" s="15"/>
      <c r="C165" s="15"/>
      <c r="D165" s="15"/>
      <c r="E165" s="15"/>
      <c r="F165" s="15"/>
      <c r="G165" s="15"/>
      <c r="H165" s="15"/>
      <c r="I165" s="15"/>
      <c r="J165" s="15"/>
      <c r="K165" s="15"/>
      <c r="L165" s="15"/>
      <c r="M165" s="15"/>
      <c r="N165" s="15"/>
      <c r="O165" s="15"/>
      <c r="P165" s="15"/>
      <c r="Q165" s="15"/>
    </row>
    <row r="166" spans="1:17">
      <c r="A166" s="15"/>
      <c r="B166" s="15"/>
      <c r="C166" s="15"/>
      <c r="D166" s="15"/>
      <c r="E166" s="15"/>
      <c r="F166" s="15"/>
      <c r="G166" s="15"/>
      <c r="H166" s="15"/>
      <c r="I166" s="15"/>
      <c r="J166" s="15"/>
      <c r="K166" s="15"/>
      <c r="L166" s="15"/>
      <c r="M166" s="15"/>
      <c r="N166" s="15"/>
      <c r="O166" s="15"/>
      <c r="P166" s="15"/>
      <c r="Q166" s="15"/>
    </row>
    <row r="167" spans="1:17">
      <c r="A167" s="15"/>
      <c r="B167" s="15"/>
      <c r="C167" s="15"/>
      <c r="D167" s="15"/>
      <c r="E167" s="15"/>
      <c r="F167" s="15"/>
      <c r="G167" s="15"/>
      <c r="H167" s="15"/>
      <c r="I167" s="15"/>
      <c r="J167" s="15"/>
      <c r="K167" s="15"/>
      <c r="L167" s="15"/>
      <c r="M167" s="15"/>
      <c r="N167" s="15"/>
      <c r="O167" s="15"/>
      <c r="P167" s="15"/>
      <c r="Q167" s="15"/>
    </row>
    <row r="168" spans="1:17">
      <c r="A168" s="15"/>
      <c r="B168" s="15"/>
      <c r="C168" s="15"/>
      <c r="D168" s="15"/>
      <c r="E168" s="15"/>
      <c r="F168" s="15"/>
      <c r="G168" s="15"/>
      <c r="H168" s="15"/>
      <c r="I168" s="15"/>
      <c r="J168" s="15"/>
      <c r="K168" s="15"/>
      <c r="L168" s="15"/>
      <c r="M168" s="15"/>
      <c r="N168" s="15"/>
      <c r="O168" s="15"/>
      <c r="P168" s="15"/>
      <c r="Q168" s="15"/>
    </row>
    <row r="169" spans="1:17">
      <c r="A169" s="15"/>
      <c r="B169" s="15"/>
      <c r="C169" s="15"/>
      <c r="D169" s="15"/>
      <c r="E169" s="15"/>
      <c r="F169" s="15"/>
      <c r="G169" s="15"/>
      <c r="H169" s="15"/>
      <c r="I169" s="15"/>
      <c r="J169" s="15"/>
      <c r="K169" s="15"/>
      <c r="L169" s="15"/>
      <c r="M169" s="15"/>
      <c r="N169" s="15"/>
      <c r="O169" s="15"/>
      <c r="P169" s="15"/>
      <c r="Q169" s="15"/>
    </row>
    <row r="170" spans="1:17">
      <c r="A170" s="15"/>
      <c r="B170" s="15"/>
      <c r="C170" s="15"/>
      <c r="D170" s="15"/>
      <c r="E170" s="15"/>
      <c r="F170" s="15"/>
      <c r="G170" s="15"/>
      <c r="H170" s="15"/>
      <c r="I170" s="15"/>
      <c r="J170" s="15"/>
      <c r="K170" s="15"/>
      <c r="L170" s="15"/>
      <c r="M170" s="15"/>
      <c r="N170" s="15"/>
      <c r="O170" s="15"/>
      <c r="P170" s="15"/>
      <c r="Q170" s="15"/>
    </row>
    <row r="171" spans="1:17">
      <c r="A171" s="15"/>
      <c r="B171" s="15"/>
      <c r="C171" s="15"/>
      <c r="D171" s="15"/>
      <c r="E171" s="15"/>
      <c r="F171" s="15"/>
      <c r="G171" s="15"/>
      <c r="H171" s="15"/>
      <c r="I171" s="15"/>
      <c r="J171" s="15"/>
      <c r="K171" s="15"/>
      <c r="L171" s="15"/>
      <c r="M171" s="15"/>
      <c r="N171" s="15"/>
      <c r="O171" s="15"/>
      <c r="P171" s="15"/>
      <c r="Q171" s="15"/>
    </row>
    <row r="172" spans="1:17">
      <c r="A172" s="15"/>
      <c r="B172" s="15"/>
      <c r="C172" s="15"/>
      <c r="D172" s="15"/>
      <c r="E172" s="15"/>
      <c r="F172" s="15"/>
      <c r="G172" s="15"/>
      <c r="H172" s="15"/>
      <c r="I172" s="15"/>
      <c r="J172" s="15"/>
      <c r="K172" s="15"/>
      <c r="L172" s="15"/>
      <c r="M172" s="15"/>
      <c r="N172" s="15"/>
      <c r="O172" s="15"/>
      <c r="P172" s="15"/>
      <c r="Q172" s="15"/>
    </row>
    <row r="173" spans="1:17">
      <c r="A173" s="15"/>
      <c r="B173" s="15"/>
      <c r="C173" s="15"/>
      <c r="D173" s="15"/>
      <c r="E173" s="15"/>
      <c r="F173" s="15"/>
      <c r="G173" s="15"/>
      <c r="H173" s="15"/>
      <c r="I173" s="15"/>
      <c r="J173" s="15"/>
      <c r="K173" s="15"/>
      <c r="L173" s="15"/>
      <c r="M173" s="15"/>
      <c r="N173" s="15"/>
      <c r="O173" s="15"/>
      <c r="P173" s="15"/>
      <c r="Q173" s="15"/>
    </row>
    <row r="174" spans="1:17">
      <c r="A174" s="15"/>
      <c r="B174" s="15"/>
      <c r="C174" s="15"/>
      <c r="D174" s="15"/>
      <c r="E174" s="15"/>
      <c r="F174" s="15"/>
      <c r="G174" s="15"/>
      <c r="H174" s="15"/>
      <c r="I174" s="15"/>
      <c r="J174" s="15"/>
      <c r="K174" s="15"/>
      <c r="L174" s="15"/>
      <c r="M174" s="15"/>
      <c r="N174" s="15"/>
      <c r="O174" s="15"/>
      <c r="P174" s="15"/>
      <c r="Q174" s="15"/>
    </row>
    <row r="175" spans="1:17">
      <c r="A175" s="15"/>
      <c r="B175" s="15"/>
      <c r="C175" s="15"/>
      <c r="D175" s="15"/>
      <c r="E175" s="15"/>
      <c r="F175" s="15"/>
      <c r="G175" s="15"/>
      <c r="H175" s="15"/>
      <c r="I175" s="15"/>
      <c r="J175" s="15"/>
      <c r="K175" s="15"/>
      <c r="L175" s="15"/>
      <c r="M175" s="15"/>
      <c r="N175" s="15"/>
      <c r="O175" s="15"/>
      <c r="P175" s="15"/>
      <c r="Q175" s="15"/>
    </row>
    <row r="176" spans="1:17">
      <c r="A176" s="15"/>
      <c r="B176" s="15"/>
      <c r="C176" s="15"/>
      <c r="D176" s="15"/>
      <c r="E176" s="15"/>
      <c r="F176" s="15"/>
      <c r="G176" s="15"/>
      <c r="H176" s="15"/>
      <c r="I176" s="15"/>
      <c r="J176" s="15"/>
      <c r="K176" s="15"/>
      <c r="L176" s="15"/>
      <c r="M176" s="15"/>
      <c r="N176" s="15"/>
      <c r="O176" s="15"/>
      <c r="P176" s="15"/>
      <c r="Q176" s="15"/>
    </row>
    <row r="177" spans="1:17">
      <c r="A177" s="15"/>
      <c r="B177" s="15"/>
      <c r="C177" s="15"/>
      <c r="D177" s="15"/>
      <c r="E177" s="15"/>
      <c r="F177" s="15"/>
      <c r="G177" s="15"/>
      <c r="H177" s="15"/>
      <c r="I177" s="15"/>
      <c r="J177" s="15"/>
      <c r="K177" s="15"/>
      <c r="L177" s="15"/>
      <c r="M177" s="15"/>
      <c r="N177" s="15"/>
      <c r="O177" s="15"/>
      <c r="P177" s="15"/>
      <c r="Q177" s="15"/>
    </row>
    <row r="178" spans="1:17">
      <c r="A178" s="15"/>
      <c r="B178" s="15"/>
      <c r="C178" s="15"/>
      <c r="D178" s="15"/>
      <c r="E178" s="15"/>
      <c r="F178" s="15"/>
      <c r="G178" s="15"/>
      <c r="H178" s="15"/>
      <c r="I178" s="15"/>
      <c r="J178" s="15"/>
      <c r="K178" s="15"/>
      <c r="L178" s="15"/>
      <c r="M178" s="15"/>
      <c r="N178" s="15"/>
      <c r="O178" s="15"/>
      <c r="P178" s="15"/>
      <c r="Q178" s="15"/>
    </row>
    <row r="179" spans="1:17">
      <c r="A179" s="15"/>
      <c r="B179" s="15"/>
      <c r="C179" s="15"/>
      <c r="D179" s="15"/>
      <c r="E179" s="15"/>
      <c r="F179" s="15"/>
      <c r="G179" s="15"/>
      <c r="H179" s="15"/>
      <c r="I179" s="15"/>
      <c r="J179" s="15"/>
      <c r="K179" s="15"/>
      <c r="L179" s="15"/>
      <c r="M179" s="15"/>
      <c r="N179" s="15"/>
      <c r="O179" s="15"/>
      <c r="P179" s="15"/>
      <c r="Q179" s="15"/>
    </row>
    <row r="180" spans="1:17">
      <c r="A180" s="15"/>
      <c r="B180" s="15"/>
      <c r="C180" s="15"/>
      <c r="D180" s="15"/>
      <c r="E180" s="15"/>
      <c r="F180" s="15"/>
      <c r="G180" s="15"/>
      <c r="H180" s="15"/>
      <c r="I180" s="15"/>
      <c r="J180" s="15"/>
      <c r="K180" s="15"/>
      <c r="L180" s="15"/>
      <c r="M180" s="15"/>
      <c r="N180" s="15"/>
      <c r="O180" s="15"/>
      <c r="P180" s="15"/>
      <c r="Q180" s="15"/>
    </row>
    <row r="181" spans="1:17">
      <c r="A181" s="15"/>
      <c r="B181" s="15"/>
      <c r="C181" s="15"/>
      <c r="D181" s="15"/>
      <c r="E181" s="15"/>
      <c r="F181" s="15"/>
      <c r="G181" s="15"/>
      <c r="H181" s="15"/>
      <c r="I181" s="15"/>
      <c r="J181" s="15"/>
      <c r="K181" s="15"/>
      <c r="L181" s="15"/>
      <c r="M181" s="15"/>
      <c r="N181" s="15"/>
      <c r="O181" s="15"/>
      <c r="P181" s="15"/>
      <c r="Q181" s="15"/>
    </row>
    <row r="182" spans="1:17">
      <c r="A182" s="15"/>
      <c r="B182" s="15"/>
      <c r="C182" s="15"/>
      <c r="D182" s="15"/>
      <c r="E182" s="15"/>
      <c r="F182" s="15"/>
      <c r="G182" s="15"/>
      <c r="H182" s="15"/>
      <c r="I182" s="15"/>
      <c r="J182" s="15"/>
      <c r="K182" s="15"/>
      <c r="L182" s="15"/>
      <c r="M182" s="15"/>
      <c r="N182" s="15"/>
      <c r="O182" s="15"/>
      <c r="P182" s="15"/>
      <c r="Q182" s="15"/>
    </row>
    <row r="183" spans="1:17">
      <c r="A183" s="15"/>
      <c r="B183" s="15"/>
      <c r="C183" s="15"/>
      <c r="D183" s="15"/>
      <c r="E183" s="15"/>
      <c r="F183" s="15"/>
      <c r="G183" s="15"/>
      <c r="H183" s="15"/>
      <c r="I183" s="15"/>
      <c r="J183" s="15"/>
      <c r="K183" s="15"/>
      <c r="L183" s="15"/>
      <c r="M183" s="15"/>
      <c r="N183" s="15"/>
      <c r="O183" s="15"/>
      <c r="P183" s="15"/>
      <c r="Q183" s="15"/>
    </row>
    <row r="184" spans="1:17">
      <c r="A184" s="15"/>
      <c r="B184" s="15"/>
      <c r="C184" s="15"/>
      <c r="D184" s="15"/>
      <c r="E184" s="15"/>
      <c r="F184" s="15"/>
      <c r="G184" s="15"/>
      <c r="H184" s="15"/>
      <c r="I184" s="15"/>
      <c r="J184" s="15"/>
      <c r="K184" s="15"/>
      <c r="L184" s="15"/>
      <c r="M184" s="15"/>
      <c r="N184" s="15"/>
      <c r="O184" s="15"/>
      <c r="P184" s="15"/>
      <c r="Q184" s="15"/>
    </row>
    <row r="185" spans="1:17">
      <c r="A185" s="15"/>
      <c r="B185" s="15"/>
      <c r="C185" s="15"/>
      <c r="D185" s="15"/>
      <c r="E185" s="15"/>
      <c r="F185" s="15"/>
      <c r="G185" s="15"/>
      <c r="H185" s="15"/>
      <c r="I185" s="15"/>
      <c r="J185" s="15"/>
      <c r="K185" s="15"/>
      <c r="L185" s="15"/>
      <c r="M185" s="15"/>
      <c r="N185" s="15"/>
      <c r="O185" s="15"/>
      <c r="P185" s="15"/>
      <c r="Q185" s="15"/>
    </row>
    <row r="186" spans="1:17">
      <c r="A186" s="15"/>
      <c r="B186" s="15"/>
      <c r="C186" s="15"/>
      <c r="D186" s="15"/>
      <c r="E186" s="15"/>
      <c r="F186" s="15"/>
      <c r="G186" s="15"/>
      <c r="H186" s="15"/>
      <c r="I186" s="15"/>
      <c r="J186" s="15"/>
      <c r="K186" s="15"/>
      <c r="L186" s="15"/>
      <c r="M186" s="15"/>
      <c r="N186" s="15"/>
      <c r="O186" s="15"/>
      <c r="P186" s="15"/>
      <c r="Q186" s="15"/>
    </row>
    <row r="187" spans="1:17">
      <c r="A187" s="15"/>
      <c r="B187" s="15"/>
      <c r="C187" s="15"/>
      <c r="D187" s="15"/>
      <c r="E187" s="15"/>
      <c r="F187" s="15"/>
      <c r="G187" s="15"/>
      <c r="H187" s="15"/>
      <c r="I187" s="15"/>
      <c r="J187" s="15"/>
      <c r="K187" s="15"/>
      <c r="L187" s="15"/>
      <c r="M187" s="15"/>
      <c r="N187" s="15"/>
      <c r="O187" s="15"/>
      <c r="P187" s="15"/>
      <c r="Q187" s="15"/>
    </row>
    <row r="188" spans="1:17">
      <c r="A188" s="15"/>
      <c r="B188" s="15"/>
      <c r="C188" s="15"/>
      <c r="D188" s="15"/>
      <c r="E188" s="15"/>
      <c r="F188" s="15"/>
      <c r="G188" s="15"/>
      <c r="H188" s="15"/>
      <c r="I188" s="15"/>
      <c r="J188" s="15"/>
      <c r="K188" s="15"/>
      <c r="L188" s="15"/>
      <c r="M188" s="15"/>
      <c r="N188" s="15"/>
      <c r="O188" s="15"/>
      <c r="P188" s="15"/>
      <c r="Q188" s="15"/>
    </row>
    <row r="189" spans="1:17">
      <c r="A189" s="15"/>
      <c r="B189" s="15"/>
      <c r="C189" s="15"/>
      <c r="D189" s="15"/>
      <c r="E189" s="15"/>
      <c r="F189" s="15"/>
      <c r="G189" s="15"/>
      <c r="H189" s="15"/>
      <c r="I189" s="15"/>
      <c r="J189" s="15"/>
      <c r="K189" s="15"/>
      <c r="L189" s="15"/>
      <c r="M189" s="15"/>
      <c r="N189" s="15"/>
      <c r="O189" s="15"/>
      <c r="P189" s="15"/>
      <c r="Q189" s="15"/>
    </row>
    <row r="190" spans="1:17">
      <c r="A190" s="15"/>
      <c r="B190" s="15"/>
      <c r="C190" s="15"/>
      <c r="D190" s="15"/>
      <c r="E190" s="15"/>
      <c r="F190" s="15"/>
      <c r="G190" s="15"/>
      <c r="H190" s="15"/>
      <c r="I190" s="15"/>
      <c r="J190" s="15"/>
      <c r="K190" s="15"/>
      <c r="L190" s="15"/>
      <c r="M190" s="15"/>
      <c r="N190" s="15"/>
      <c r="O190" s="15"/>
      <c r="P190" s="15"/>
      <c r="Q190" s="15"/>
    </row>
    <row r="191" spans="1:17">
      <c r="A191" s="15"/>
      <c r="B191" s="15"/>
      <c r="C191" s="15"/>
      <c r="D191" s="15"/>
      <c r="E191" s="15"/>
      <c r="F191" s="15"/>
      <c r="G191" s="15"/>
      <c r="H191" s="15"/>
      <c r="I191" s="15"/>
      <c r="J191" s="15"/>
      <c r="K191" s="15"/>
      <c r="L191" s="15"/>
      <c r="M191" s="15"/>
      <c r="N191" s="15"/>
      <c r="O191" s="15"/>
      <c r="P191" s="15"/>
      <c r="Q191" s="15"/>
    </row>
    <row r="192" spans="1:17">
      <c r="A192" s="15"/>
      <c r="B192" s="15"/>
      <c r="C192" s="15"/>
      <c r="D192" s="15"/>
      <c r="E192" s="15"/>
      <c r="F192" s="15"/>
      <c r="G192" s="15"/>
      <c r="H192" s="15"/>
      <c r="I192" s="15"/>
      <c r="J192" s="15"/>
      <c r="K192" s="15"/>
      <c r="L192" s="15"/>
      <c r="M192" s="15"/>
      <c r="N192" s="15"/>
      <c r="O192" s="15"/>
      <c r="P192" s="15"/>
      <c r="Q192" s="15"/>
    </row>
    <row r="193" spans="1:17">
      <c r="A193" s="15"/>
      <c r="B193" s="15"/>
      <c r="C193" s="15"/>
      <c r="D193" s="15"/>
      <c r="E193" s="15"/>
      <c r="F193" s="15"/>
      <c r="G193" s="15"/>
      <c r="H193" s="15"/>
      <c r="I193" s="15"/>
      <c r="J193" s="15"/>
      <c r="K193" s="15"/>
      <c r="L193" s="15"/>
      <c r="M193" s="15"/>
      <c r="N193" s="15"/>
      <c r="O193" s="15"/>
      <c r="P193" s="15"/>
      <c r="Q193" s="15"/>
    </row>
    <row r="194" spans="1:17">
      <c r="A194" s="15"/>
      <c r="B194" s="15"/>
      <c r="C194" s="15"/>
      <c r="D194" s="15"/>
      <c r="E194" s="15"/>
      <c r="F194" s="15"/>
      <c r="G194" s="15"/>
      <c r="H194" s="15"/>
      <c r="I194" s="15"/>
      <c r="J194" s="15"/>
      <c r="K194" s="15"/>
      <c r="L194" s="15"/>
      <c r="M194" s="15"/>
      <c r="N194" s="15"/>
      <c r="O194" s="15"/>
      <c r="P194" s="15"/>
      <c r="Q194" s="15"/>
    </row>
    <row r="195" spans="1:17">
      <c r="A195" s="15"/>
      <c r="B195" s="15"/>
      <c r="C195" s="15"/>
      <c r="D195" s="15"/>
      <c r="E195" s="15"/>
      <c r="F195" s="15"/>
      <c r="G195" s="15"/>
      <c r="H195" s="15"/>
      <c r="I195" s="15"/>
      <c r="J195" s="15"/>
      <c r="K195" s="15"/>
      <c r="L195" s="15"/>
      <c r="M195" s="15"/>
      <c r="N195" s="15"/>
      <c r="O195" s="15"/>
      <c r="P195" s="15"/>
      <c r="Q195" s="15"/>
    </row>
    <row r="196" spans="1:17">
      <c r="A196" s="15"/>
      <c r="B196" s="15"/>
      <c r="C196" s="15"/>
      <c r="D196" s="15"/>
      <c r="E196" s="15"/>
      <c r="F196" s="15"/>
      <c r="G196" s="15"/>
      <c r="H196" s="15"/>
      <c r="I196" s="15"/>
      <c r="J196" s="15"/>
      <c r="K196" s="15"/>
      <c r="L196" s="15"/>
      <c r="M196" s="15"/>
      <c r="N196" s="15"/>
      <c r="O196" s="15"/>
      <c r="P196" s="15"/>
      <c r="Q196" s="15"/>
    </row>
    <row r="197" spans="1:17">
      <c r="A197" s="15"/>
      <c r="B197" s="15"/>
      <c r="C197" s="15"/>
      <c r="D197" s="15"/>
      <c r="E197" s="15"/>
      <c r="F197" s="15"/>
      <c r="G197" s="15"/>
      <c r="H197" s="15"/>
      <c r="I197" s="15"/>
      <c r="J197" s="15"/>
      <c r="K197" s="15"/>
      <c r="L197" s="15"/>
      <c r="M197" s="15"/>
      <c r="N197" s="15"/>
      <c r="O197" s="15"/>
      <c r="P197" s="15"/>
      <c r="Q197" s="15"/>
    </row>
  </sheetData>
  <mergeCells count="6">
    <mergeCell ref="B20:J20"/>
    <mergeCell ref="B2:H2"/>
    <mergeCell ref="B4:B5"/>
    <mergeCell ref="C4:D4"/>
    <mergeCell ref="E4:F4"/>
    <mergeCell ref="G4:H4"/>
  </mergeCells>
  <pageMargins left="0.7" right="0.7" top="0.75" bottom="0.75" header="0.3" footer="0.3"/>
  <pageSetup orientation="portrait" r:id="rId1"/>
  <ignoredErrors>
    <ignoredError sqref="B6:B9 C23:C27" numberStoredAsText="1"/>
    <ignoredError sqref="C14:H14" formulaRange="1"/>
  </ignoredErrors>
  <drawing r:id="rId2"/>
</worksheet>
</file>

<file path=xl/worksheets/sheet2.xml><?xml version="1.0" encoding="utf-8"?>
<worksheet xmlns="http://schemas.openxmlformats.org/spreadsheetml/2006/main" xmlns:r="http://schemas.openxmlformats.org/officeDocument/2006/relationships">
  <sheetPr codeName="Sheet2"/>
  <dimension ref="A1:I29"/>
  <sheetViews>
    <sheetView showGridLines="0" workbookViewId="0"/>
  </sheetViews>
  <sheetFormatPr defaultColWidth="8.88671875" defaultRowHeight="15"/>
  <cols>
    <col min="1" max="1" width="4.88671875" style="831" customWidth="1"/>
    <col min="2" max="2" width="26.21875" style="831" customWidth="1"/>
    <col min="3" max="4" width="8.6640625" style="831" customWidth="1"/>
    <col min="5" max="5" width="8.33203125" style="831" customWidth="1"/>
    <col min="6" max="6" width="7.88671875" style="866" customWidth="1"/>
    <col min="7" max="7" width="7.88671875" style="1062" customWidth="1"/>
    <col min="8" max="10" width="8.88671875" style="831"/>
    <col min="11" max="11" width="9.21875" style="831" customWidth="1"/>
    <col min="12" max="16384" width="8.88671875" style="831"/>
  </cols>
  <sheetData>
    <row r="1" spans="1:9" ht="15.75">
      <c r="A1" s="63" t="s">
        <v>1072</v>
      </c>
      <c r="B1" s="1432" t="s">
        <v>420</v>
      </c>
      <c r="C1" s="1432"/>
      <c r="D1" s="1432"/>
      <c r="E1" s="1432"/>
      <c r="F1" s="1432"/>
      <c r="G1" s="1432"/>
    </row>
    <row r="2" spans="1:9">
      <c r="B2" s="1431" t="s">
        <v>860</v>
      </c>
      <c r="C2" s="1431"/>
      <c r="D2" s="1431"/>
      <c r="E2" s="1431"/>
      <c r="F2" s="831"/>
    </row>
    <row r="3" spans="1:9" ht="52.5" customHeight="1">
      <c r="B3" s="702" t="s">
        <v>170</v>
      </c>
      <c r="C3" s="703" t="s">
        <v>835</v>
      </c>
      <c r="D3" s="703" t="s">
        <v>863</v>
      </c>
      <c r="E3" s="703" t="s">
        <v>894</v>
      </c>
      <c r="F3" s="703" t="s">
        <v>937</v>
      </c>
      <c r="G3" s="703" t="s">
        <v>936</v>
      </c>
    </row>
    <row r="4" spans="1:9" ht="15.75">
      <c r="B4" s="840" t="s">
        <v>171</v>
      </c>
      <c r="C4" s="841">
        <v>18.7</v>
      </c>
      <c r="D4" s="841">
        <v>18.399999999999999</v>
      </c>
      <c r="E4" s="841">
        <v>19.600000000000001</v>
      </c>
      <c r="F4" s="841">
        <v>14.9</v>
      </c>
      <c r="G4" s="841">
        <v>15.6</v>
      </c>
    </row>
    <row r="5" spans="1:9" ht="15.75">
      <c r="B5" s="842" t="s">
        <v>172</v>
      </c>
      <c r="C5" s="843">
        <v>0.3</v>
      </c>
      <c r="D5" s="843">
        <v>0.3</v>
      </c>
      <c r="E5" s="843">
        <v>0.5</v>
      </c>
      <c r="F5" s="843">
        <v>0.3</v>
      </c>
      <c r="G5" s="843">
        <v>0.3</v>
      </c>
    </row>
    <row r="6" spans="1:9" ht="15.75">
      <c r="B6" s="842" t="s">
        <v>173</v>
      </c>
      <c r="C6" s="844">
        <v>-7.0000000000000001E-3</v>
      </c>
      <c r="D6" s="844">
        <v>-1.4999999999999999E-2</v>
      </c>
      <c r="E6" s="844">
        <v>6.3E-2</v>
      </c>
      <c r="F6" s="844">
        <v>-0.23799999999999999</v>
      </c>
      <c r="G6" s="844">
        <v>4.4999999999999998E-2</v>
      </c>
    </row>
    <row r="7" spans="1:9" ht="15.75">
      <c r="B7" s="840"/>
      <c r="C7" s="845"/>
      <c r="D7" s="845"/>
      <c r="E7" s="845"/>
      <c r="F7" s="845"/>
      <c r="G7" s="845"/>
    </row>
    <row r="8" spans="1:9" ht="15.75">
      <c r="B8" s="840" t="s">
        <v>174</v>
      </c>
      <c r="C8" s="841">
        <v>42.9</v>
      </c>
      <c r="D8" s="841">
        <v>48.9</v>
      </c>
      <c r="E8" s="841">
        <v>39.5</v>
      </c>
      <c r="F8" s="841">
        <v>37.6</v>
      </c>
      <c r="G8" s="841">
        <v>42.6</v>
      </c>
    </row>
    <row r="9" spans="1:9" ht="15.75">
      <c r="B9" s="842" t="s">
        <v>172</v>
      </c>
      <c r="C9" s="843">
        <v>0.8</v>
      </c>
      <c r="D9" s="843">
        <v>0.9</v>
      </c>
      <c r="E9" s="843">
        <v>1</v>
      </c>
      <c r="F9" s="843">
        <v>0.8</v>
      </c>
      <c r="G9" s="843">
        <v>0.8</v>
      </c>
    </row>
    <row r="10" spans="1:9" ht="15.75">
      <c r="B10" s="842" t="s">
        <v>173</v>
      </c>
      <c r="C10" s="844">
        <v>0.152</v>
      </c>
      <c r="D10" s="844">
        <v>0.13900000000000001</v>
      </c>
      <c r="E10" s="844">
        <v>-0.193</v>
      </c>
      <c r="F10" s="844">
        <v>-4.5999999999999999E-2</v>
      </c>
      <c r="G10" s="844">
        <v>0.13200000000000001</v>
      </c>
    </row>
    <row r="11" spans="1:9" ht="15.75">
      <c r="B11" s="840"/>
      <c r="C11" s="845" t="s">
        <v>14</v>
      </c>
      <c r="D11" s="845" t="s">
        <v>14</v>
      </c>
      <c r="E11" s="845" t="s">
        <v>14</v>
      </c>
      <c r="F11" s="845" t="s">
        <v>14</v>
      </c>
      <c r="G11" s="845"/>
    </row>
    <row r="12" spans="1:9" ht="15.75">
      <c r="B12" s="840" t="s">
        <v>175</v>
      </c>
      <c r="C12" s="841">
        <v>12.8</v>
      </c>
      <c r="D12" s="841">
        <v>12.5</v>
      </c>
      <c r="E12" s="841">
        <v>11.2</v>
      </c>
      <c r="F12" s="841">
        <v>15</v>
      </c>
      <c r="G12" s="841">
        <v>16.5</v>
      </c>
    </row>
    <row r="13" spans="1:9" ht="15.75">
      <c r="B13" s="842" t="s">
        <v>172</v>
      </c>
      <c r="C13" s="843">
        <v>0.2</v>
      </c>
      <c r="D13" s="843">
        <v>0.2</v>
      </c>
      <c r="E13" s="843">
        <v>0.3</v>
      </c>
      <c r="F13" s="843">
        <v>0.3</v>
      </c>
      <c r="G13" s="843">
        <v>0.3</v>
      </c>
    </row>
    <row r="14" spans="1:9" ht="15.75">
      <c r="B14" s="842" t="s">
        <v>173</v>
      </c>
      <c r="C14" s="844">
        <v>0.80200000000000005</v>
      </c>
      <c r="D14" s="844">
        <v>-2.1000000000000001E-2</v>
      </c>
      <c r="E14" s="844">
        <v>-0.106</v>
      </c>
      <c r="F14" s="844">
        <v>0.34399999999999997</v>
      </c>
      <c r="G14" s="844">
        <v>0.10199999999999999</v>
      </c>
    </row>
    <row r="15" spans="1:9" ht="15.75">
      <c r="B15" s="840"/>
      <c r="C15" s="845"/>
      <c r="D15" s="845"/>
      <c r="E15" s="845"/>
      <c r="F15" s="845"/>
      <c r="G15" s="845"/>
    </row>
    <row r="16" spans="1:9" ht="15.75">
      <c r="B16" s="840" t="s">
        <v>176</v>
      </c>
      <c r="C16" s="841">
        <v>12.4</v>
      </c>
      <c r="D16" s="841">
        <v>11.8</v>
      </c>
      <c r="E16" s="841">
        <v>9.5</v>
      </c>
      <c r="F16" s="841">
        <v>10.4</v>
      </c>
      <c r="G16" s="841">
        <v>11.2</v>
      </c>
      <c r="H16" s="635"/>
      <c r="I16" s="635"/>
    </row>
    <row r="17" spans="2:7" ht="15.75">
      <c r="B17" s="842" t="s">
        <v>172</v>
      </c>
      <c r="C17" s="843">
        <v>0.2</v>
      </c>
      <c r="D17" s="843">
        <v>0.2</v>
      </c>
      <c r="E17" s="843">
        <v>0.2</v>
      </c>
      <c r="F17" s="843">
        <v>0.2</v>
      </c>
      <c r="G17" s="843">
        <v>0.2</v>
      </c>
    </row>
    <row r="18" spans="2:7" ht="15.75">
      <c r="B18" s="842" t="s">
        <v>173</v>
      </c>
      <c r="C18" s="844">
        <v>-1.9E-2</v>
      </c>
      <c r="D18" s="844">
        <v>-4.9000000000000002E-2</v>
      </c>
      <c r="E18" s="844">
        <v>-0.193</v>
      </c>
      <c r="F18" s="844">
        <v>9.2999999999999999E-2</v>
      </c>
      <c r="G18" s="844">
        <v>7.6999999999999999E-2</v>
      </c>
    </row>
    <row r="19" spans="2:7" ht="15.75">
      <c r="B19" s="840"/>
      <c r="C19" s="845"/>
      <c r="D19" s="845"/>
      <c r="E19" s="845"/>
      <c r="F19" s="845"/>
      <c r="G19" s="845"/>
    </row>
    <row r="20" spans="2:7" ht="15.75">
      <c r="B20" s="840" t="s">
        <v>177</v>
      </c>
      <c r="C20" s="841">
        <v>3.8</v>
      </c>
      <c r="D20" s="841">
        <v>4</v>
      </c>
      <c r="E20" s="841">
        <v>3.3</v>
      </c>
      <c r="F20" s="841">
        <v>2.7</v>
      </c>
      <c r="G20" s="841">
        <v>2.6</v>
      </c>
    </row>
    <row r="21" spans="2:7" ht="15.75">
      <c r="B21" s="842" t="s">
        <v>172</v>
      </c>
      <c r="C21" s="843">
        <v>0.1</v>
      </c>
      <c r="D21" s="843">
        <v>0.1</v>
      </c>
      <c r="E21" s="843">
        <v>0.1</v>
      </c>
      <c r="F21" s="843">
        <v>0.1</v>
      </c>
      <c r="G21" s="843">
        <v>0</v>
      </c>
    </row>
    <row r="22" spans="2:7" ht="15.75">
      <c r="B22" s="842" t="s">
        <v>173</v>
      </c>
      <c r="C22" s="844">
        <v>1.2E-2</v>
      </c>
      <c r="D22" s="844">
        <v>4.4999999999999998E-2</v>
      </c>
      <c r="E22" s="844">
        <v>-0.187</v>
      </c>
      <c r="F22" s="844">
        <v>-0.18</v>
      </c>
      <c r="G22" s="844">
        <v>-3.2000000000000001E-2</v>
      </c>
    </row>
    <row r="23" spans="2:7" ht="15.75">
      <c r="B23" s="840"/>
      <c r="C23" s="845"/>
      <c r="D23" s="845"/>
      <c r="E23" s="845"/>
      <c r="F23" s="845"/>
      <c r="G23" s="845"/>
    </row>
    <row r="24" spans="2:7" ht="15.75">
      <c r="B24" s="846" t="s">
        <v>178</v>
      </c>
      <c r="C24" s="847">
        <f t="shared" ref="C24:G24" si="0">SUM(C20+C16+C12+C8+C4)</f>
        <v>90.600000000000009</v>
      </c>
      <c r="D24" s="847">
        <f t="shared" si="0"/>
        <v>95.6</v>
      </c>
      <c r="E24" s="847">
        <f>SUM(E20+E16+E12+E8+E4)</f>
        <v>83.1</v>
      </c>
      <c r="F24" s="847">
        <f t="shared" si="0"/>
        <v>80.600000000000009</v>
      </c>
      <c r="G24" s="847">
        <f t="shared" si="0"/>
        <v>88.5</v>
      </c>
    </row>
    <row r="25" spans="2:7" ht="15.75">
      <c r="B25" s="846" t="s">
        <v>179</v>
      </c>
      <c r="C25" s="1389">
        <v>0.13800000000000001</v>
      </c>
      <c r="D25" s="1389">
        <v>5.5E-2</v>
      </c>
      <c r="E25" s="1389">
        <v>-0.13200000000000001</v>
      </c>
      <c r="F25" s="1389">
        <v>-2.8000000000000001E-2</v>
      </c>
      <c r="G25" s="1389">
        <v>9.8000000000000004E-2</v>
      </c>
    </row>
    <row r="26" spans="2:7" ht="15.75">
      <c r="B26" s="182" t="s">
        <v>172</v>
      </c>
      <c r="C26" s="1390">
        <v>1.6</v>
      </c>
      <c r="D26" s="1390">
        <v>1.7</v>
      </c>
      <c r="E26" s="1390">
        <v>2</v>
      </c>
      <c r="F26" s="1390">
        <v>1.7</v>
      </c>
      <c r="G26" s="1390">
        <v>1.6</v>
      </c>
    </row>
    <row r="27" spans="2:7" ht="15.75">
      <c r="B27" s="68" t="s">
        <v>938</v>
      </c>
      <c r="C27" s="67"/>
      <c r="D27" s="67"/>
      <c r="E27" s="67"/>
      <c r="F27" s="67"/>
      <c r="G27" s="67"/>
    </row>
    <row r="28" spans="2:7" ht="15.75">
      <c r="B28" s="68" t="s">
        <v>180</v>
      </c>
    </row>
    <row r="29" spans="2:7" ht="15.75">
      <c r="B29" s="68" t="s">
        <v>181</v>
      </c>
    </row>
  </sheetData>
  <mergeCells count="2">
    <mergeCell ref="B2:E2"/>
    <mergeCell ref="B1:G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codeName="Sheet20"/>
  <dimension ref="A1:L96"/>
  <sheetViews>
    <sheetView showGridLines="0" workbookViewId="0"/>
  </sheetViews>
  <sheetFormatPr defaultRowHeight="15"/>
  <cols>
    <col min="2" max="2" width="15.77734375" customWidth="1"/>
    <col min="3" max="3" width="8.88671875" style="536"/>
    <col min="4" max="4" width="8.88671875" style="60"/>
    <col min="5" max="5" width="8.88671875" style="634"/>
    <col min="6" max="6" width="8.88671875" style="60"/>
    <col min="7" max="7" width="8.88671875" style="742"/>
    <col min="8" max="8" width="8.88671875" style="60"/>
    <col min="9" max="9" width="8.77734375" style="866"/>
    <col min="10" max="10" width="8.77734375" style="60"/>
    <col min="11" max="11" width="8.77734375" style="1128"/>
    <col min="12" max="12" width="9.33203125" style="60" bestFit="1" customWidth="1"/>
  </cols>
  <sheetData>
    <row r="1" spans="1:12" ht="16.5">
      <c r="A1" s="18"/>
      <c r="B1" s="285" t="s">
        <v>970</v>
      </c>
      <c r="C1" s="15"/>
      <c r="D1" s="39"/>
      <c r="E1" s="15"/>
      <c r="F1" s="39"/>
      <c r="G1" s="15"/>
      <c r="H1" s="39"/>
      <c r="I1" s="15"/>
      <c r="J1" s="39"/>
      <c r="K1" s="15"/>
      <c r="L1" s="39"/>
    </row>
    <row r="2" spans="1:12" ht="16.5" thickBot="1">
      <c r="A2" s="18"/>
      <c r="B2" s="16"/>
      <c r="C2" s="15"/>
      <c r="D2" s="39"/>
      <c r="E2" s="15"/>
      <c r="F2" s="39"/>
      <c r="G2" s="15"/>
      <c r="H2" s="39"/>
      <c r="I2" s="15"/>
      <c r="J2" s="39"/>
      <c r="K2" s="15"/>
      <c r="L2" s="39"/>
    </row>
    <row r="3" spans="1:12" ht="21" customHeight="1">
      <c r="A3" s="32"/>
      <c r="B3" s="1523" t="s">
        <v>435</v>
      </c>
      <c r="C3" s="1525">
        <v>2018</v>
      </c>
      <c r="D3" s="1526"/>
      <c r="E3" s="1525">
        <v>2019</v>
      </c>
      <c r="F3" s="1526"/>
      <c r="G3" s="1525">
        <v>2020</v>
      </c>
      <c r="H3" s="1526"/>
      <c r="I3" s="1525">
        <v>2021</v>
      </c>
      <c r="J3" s="1526"/>
      <c r="K3" s="1521">
        <v>2022</v>
      </c>
      <c r="L3" s="1522"/>
    </row>
    <row r="4" spans="1:12" ht="21" customHeight="1">
      <c r="A4" s="32"/>
      <c r="B4" s="1524"/>
      <c r="C4" s="642" t="s">
        <v>252</v>
      </c>
      <c r="D4" s="648" t="s">
        <v>86</v>
      </c>
      <c r="E4" s="642" t="s">
        <v>252</v>
      </c>
      <c r="F4" s="648" t="s">
        <v>86</v>
      </c>
      <c r="G4" s="642" t="s">
        <v>252</v>
      </c>
      <c r="H4" s="648" t="s">
        <v>86</v>
      </c>
      <c r="I4" s="642" t="s">
        <v>252</v>
      </c>
      <c r="J4" s="648" t="s">
        <v>86</v>
      </c>
      <c r="K4" s="647" t="s">
        <v>252</v>
      </c>
      <c r="L4" s="628" t="s">
        <v>86</v>
      </c>
    </row>
    <row r="5" spans="1:12" ht="21" customHeight="1">
      <c r="A5" s="32"/>
      <c r="B5" s="222" t="s">
        <v>253</v>
      </c>
      <c r="C5" s="649"/>
      <c r="D5" s="650"/>
      <c r="E5" s="649"/>
      <c r="F5" s="650"/>
      <c r="G5" s="649"/>
      <c r="H5" s="650"/>
      <c r="I5" s="1158"/>
      <c r="J5" s="650"/>
      <c r="K5" s="1153"/>
      <c r="L5" s="726"/>
    </row>
    <row r="6" spans="1:12" ht="21" customHeight="1">
      <c r="A6" s="32"/>
      <c r="B6" s="36" t="s">
        <v>254</v>
      </c>
      <c r="C6" s="228">
        <v>3</v>
      </c>
      <c r="D6" s="228">
        <v>74.042000000000002</v>
      </c>
      <c r="E6" s="228">
        <v>0</v>
      </c>
      <c r="F6" s="228">
        <v>0</v>
      </c>
      <c r="G6" s="228">
        <v>0</v>
      </c>
      <c r="H6" s="228">
        <v>0</v>
      </c>
      <c r="I6" s="1159">
        <v>0</v>
      </c>
      <c r="J6" s="1159">
        <v>0</v>
      </c>
      <c r="K6" s="1154">
        <v>2</v>
      </c>
      <c r="L6" s="1060">
        <v>76.194999999999993</v>
      </c>
    </row>
    <row r="7" spans="1:12" ht="21" customHeight="1">
      <c r="A7" s="32"/>
      <c r="B7" s="36" t="s">
        <v>255</v>
      </c>
      <c r="C7" s="228">
        <v>0</v>
      </c>
      <c r="D7" s="228">
        <v>0</v>
      </c>
      <c r="E7" s="228">
        <v>0</v>
      </c>
      <c r="F7" s="228">
        <v>0</v>
      </c>
      <c r="G7" s="228">
        <v>0</v>
      </c>
      <c r="H7" s="228">
        <v>0</v>
      </c>
      <c r="I7" s="1159"/>
      <c r="J7" s="1159"/>
      <c r="K7" s="1154">
        <v>1</v>
      </c>
      <c r="L7" s="1059">
        <v>90.346000000000004</v>
      </c>
    </row>
    <row r="8" spans="1:12" ht="21" customHeight="1">
      <c r="A8" s="32"/>
      <c r="B8" s="36" t="s">
        <v>256</v>
      </c>
      <c r="C8" s="228">
        <v>0</v>
      </c>
      <c r="D8" s="228">
        <v>0</v>
      </c>
      <c r="E8" s="228">
        <v>0</v>
      </c>
      <c r="F8" s="228">
        <v>0</v>
      </c>
      <c r="G8" s="228">
        <v>0</v>
      </c>
      <c r="H8" s="228">
        <v>0</v>
      </c>
      <c r="I8" s="1159"/>
      <c r="J8" s="1159"/>
      <c r="K8" s="1154"/>
      <c r="L8" s="1059"/>
    </row>
    <row r="9" spans="1:12" ht="21" customHeight="1">
      <c r="A9" s="32"/>
      <c r="B9" s="36" t="s">
        <v>257</v>
      </c>
      <c r="C9" s="309">
        <v>4</v>
      </c>
      <c r="D9" s="309">
        <v>82</v>
      </c>
      <c r="E9" s="309">
        <v>1</v>
      </c>
      <c r="F9" s="309">
        <v>30</v>
      </c>
      <c r="G9" s="228">
        <v>2</v>
      </c>
      <c r="H9" s="228">
        <v>23.1</v>
      </c>
      <c r="I9" s="1159">
        <v>1</v>
      </c>
      <c r="J9" s="1159">
        <v>30</v>
      </c>
      <c r="K9" s="1154">
        <v>1</v>
      </c>
      <c r="L9" s="1059">
        <v>35</v>
      </c>
    </row>
    <row r="10" spans="1:12" ht="21" customHeight="1">
      <c r="A10" s="32"/>
      <c r="B10" s="36" t="s">
        <v>258</v>
      </c>
      <c r="C10" s="228">
        <v>0</v>
      </c>
      <c r="D10" s="228">
        <v>0</v>
      </c>
      <c r="E10" s="228">
        <v>0</v>
      </c>
      <c r="F10" s="228">
        <v>0</v>
      </c>
      <c r="G10" s="228">
        <v>1</v>
      </c>
      <c r="H10" s="228">
        <v>1.5</v>
      </c>
      <c r="I10" s="1159"/>
      <c r="J10" s="1159"/>
      <c r="K10" s="1154"/>
      <c r="L10" s="1059"/>
    </row>
    <row r="11" spans="1:12" s="1058" customFormat="1" ht="21" customHeight="1">
      <c r="A11" s="32"/>
      <c r="B11" s="377" t="s">
        <v>932</v>
      </c>
      <c r="C11" s="228">
        <v>0</v>
      </c>
      <c r="D11" s="228">
        <v>0</v>
      </c>
      <c r="E11" s="228">
        <v>0</v>
      </c>
      <c r="F11" s="228">
        <v>0</v>
      </c>
      <c r="G11" s="228">
        <v>0</v>
      </c>
      <c r="H11" s="228">
        <v>0</v>
      </c>
      <c r="I11" s="1159">
        <v>4</v>
      </c>
      <c r="J11" s="1159">
        <v>172.75</v>
      </c>
      <c r="K11" s="1154">
        <v>1</v>
      </c>
      <c r="L11" s="1059">
        <v>2814</v>
      </c>
    </row>
    <row r="12" spans="1:12" ht="21" customHeight="1">
      <c r="A12" s="32"/>
      <c r="B12" s="223" t="s">
        <v>259</v>
      </c>
      <c r="C12" s="229">
        <f t="shared" ref="C12:H12" si="0">SUM(C6:C11)</f>
        <v>7</v>
      </c>
      <c r="D12" s="229">
        <f t="shared" si="0"/>
        <v>156.042</v>
      </c>
      <c r="E12" s="229">
        <f t="shared" si="0"/>
        <v>1</v>
      </c>
      <c r="F12" s="229">
        <f t="shared" si="0"/>
        <v>30</v>
      </c>
      <c r="G12" s="229">
        <f t="shared" si="0"/>
        <v>3</v>
      </c>
      <c r="H12" s="229">
        <f t="shared" si="0"/>
        <v>24.6</v>
      </c>
      <c r="I12" s="1160">
        <f>SUM(I6:I11)</f>
        <v>5</v>
      </c>
      <c r="J12" s="1160">
        <f>SUM(J6:J11)</f>
        <v>202.75</v>
      </c>
      <c r="K12" s="1155">
        <f>SUM(K6:K11)</f>
        <v>5</v>
      </c>
      <c r="L12" s="1382">
        <f>SUM(L6:L11)</f>
        <v>3015.5410000000002</v>
      </c>
    </row>
    <row r="13" spans="1:12" ht="12.75" customHeight="1">
      <c r="A13" s="32"/>
      <c r="B13" s="36"/>
      <c r="C13" s="534"/>
      <c r="D13" s="534"/>
      <c r="E13" s="534"/>
      <c r="F13" s="534"/>
      <c r="G13" s="534"/>
      <c r="H13" s="534"/>
      <c r="I13" s="1161"/>
      <c r="J13" s="1161"/>
      <c r="K13" s="1156"/>
      <c r="L13" s="1061"/>
    </row>
    <row r="14" spans="1:12" ht="21" customHeight="1">
      <c r="A14" s="32"/>
      <c r="B14" s="131" t="s">
        <v>436</v>
      </c>
      <c r="C14" s="229">
        <v>3</v>
      </c>
      <c r="D14" s="229">
        <v>81.344999999999999</v>
      </c>
      <c r="E14" s="227">
        <v>0</v>
      </c>
      <c r="F14" s="227">
        <v>0</v>
      </c>
      <c r="G14" s="229">
        <v>8</v>
      </c>
      <c r="H14" s="229">
        <v>138.39337</v>
      </c>
      <c r="I14" s="1384">
        <v>6</v>
      </c>
      <c r="J14" s="1384">
        <v>128.9</v>
      </c>
      <c r="K14" s="1385">
        <v>5</v>
      </c>
      <c r="L14" s="1386">
        <v>158</v>
      </c>
    </row>
    <row r="15" spans="1:12" ht="12.75" customHeight="1">
      <c r="A15" s="32"/>
      <c r="B15" s="129"/>
      <c r="C15" s="227"/>
      <c r="D15" s="227"/>
      <c r="E15" s="227"/>
      <c r="F15" s="227"/>
      <c r="G15" s="227"/>
      <c r="H15" s="227"/>
      <c r="I15" s="768"/>
      <c r="J15" s="768"/>
      <c r="K15" s="1157"/>
      <c r="L15" s="665"/>
    </row>
    <row r="16" spans="1:12" ht="22.5" customHeight="1">
      <c r="A16" s="32"/>
      <c r="B16" s="36" t="s">
        <v>437</v>
      </c>
      <c r="C16" s="227"/>
      <c r="D16" s="227"/>
      <c r="E16" s="227"/>
      <c r="F16" s="227"/>
      <c r="G16" s="227"/>
      <c r="H16" s="227"/>
      <c r="I16" s="768"/>
      <c r="J16" s="768"/>
      <c r="K16" s="1157"/>
      <c r="L16" s="665"/>
    </row>
    <row r="17" spans="1:12" ht="21" customHeight="1">
      <c r="A17" s="32"/>
      <c r="B17" s="36" t="s">
        <v>262</v>
      </c>
      <c r="C17" s="228">
        <v>0</v>
      </c>
      <c r="D17" s="228">
        <v>0</v>
      </c>
      <c r="E17" s="228">
        <v>0</v>
      </c>
      <c r="F17" s="228">
        <v>0</v>
      </c>
      <c r="G17" s="228">
        <v>0</v>
      </c>
      <c r="H17" s="228">
        <v>0</v>
      </c>
      <c r="I17" s="1159">
        <v>0</v>
      </c>
      <c r="J17" s="1159">
        <v>0</v>
      </c>
      <c r="K17" s="1159">
        <v>0</v>
      </c>
      <c r="L17" s="1383">
        <v>0</v>
      </c>
    </row>
    <row r="18" spans="1:12" ht="21" customHeight="1">
      <c r="A18" s="32"/>
      <c r="B18" s="36" t="s">
        <v>263</v>
      </c>
      <c r="C18" s="228">
        <v>0</v>
      </c>
      <c r="D18" s="228">
        <v>0</v>
      </c>
      <c r="E18" s="228">
        <v>0</v>
      </c>
      <c r="F18" s="228">
        <v>0</v>
      </c>
      <c r="G18" s="228">
        <v>0</v>
      </c>
      <c r="H18" s="228">
        <v>0</v>
      </c>
      <c r="I18" s="1159">
        <v>0</v>
      </c>
      <c r="J18" s="1159">
        <v>0</v>
      </c>
      <c r="K18" s="1159">
        <v>0</v>
      </c>
      <c r="L18" s="1383">
        <v>0</v>
      </c>
    </row>
    <row r="19" spans="1:12" ht="21" customHeight="1">
      <c r="A19" s="32"/>
      <c r="B19" s="36" t="s">
        <v>264</v>
      </c>
      <c r="C19" s="228">
        <v>0</v>
      </c>
      <c r="D19" s="228">
        <v>0</v>
      </c>
      <c r="E19" s="228">
        <v>0</v>
      </c>
      <c r="F19" s="228">
        <v>0</v>
      </c>
      <c r="G19" s="228">
        <v>0</v>
      </c>
      <c r="H19" s="228">
        <v>0</v>
      </c>
      <c r="I19" s="1159">
        <v>0</v>
      </c>
      <c r="J19" s="1159">
        <v>0</v>
      </c>
      <c r="K19" s="1159">
        <v>0</v>
      </c>
      <c r="L19" s="1383">
        <v>0</v>
      </c>
    </row>
    <row r="20" spans="1:12" ht="9.75" customHeight="1">
      <c r="A20" s="32"/>
      <c r="B20" s="130"/>
      <c r="C20" s="227"/>
      <c r="D20" s="227"/>
      <c r="E20" s="227"/>
      <c r="F20" s="227"/>
      <c r="G20" s="228">
        <v>0</v>
      </c>
      <c r="H20" s="228">
        <v>0</v>
      </c>
      <c r="I20" s="1159">
        <v>0</v>
      </c>
      <c r="J20" s="1159">
        <v>0</v>
      </c>
      <c r="K20" s="1159">
        <v>0</v>
      </c>
      <c r="L20" s="1383">
        <v>0</v>
      </c>
    </row>
    <row r="21" spans="1:12" ht="30" customHeight="1">
      <c r="A21" s="32"/>
      <c r="B21" s="225" t="s">
        <v>438</v>
      </c>
      <c r="C21" s="229">
        <v>8</v>
      </c>
      <c r="D21" s="229">
        <v>223.72752</v>
      </c>
      <c r="E21" s="229">
        <v>4</v>
      </c>
      <c r="F21" s="229">
        <v>31</v>
      </c>
      <c r="G21" s="1387">
        <v>16</v>
      </c>
      <c r="H21" s="1387">
        <v>131.35</v>
      </c>
      <c r="I21" s="1384">
        <v>12</v>
      </c>
      <c r="J21" s="1384">
        <v>170.1</v>
      </c>
      <c r="K21" s="1385">
        <v>6</v>
      </c>
      <c r="L21" s="1388">
        <v>160.9</v>
      </c>
    </row>
    <row r="22" spans="1:12" ht="20.25" customHeight="1">
      <c r="A22" s="32"/>
      <c r="B22" s="224"/>
      <c r="C22" s="229"/>
      <c r="D22" s="229"/>
      <c r="E22" s="229"/>
      <c r="F22" s="229"/>
      <c r="G22" s="229"/>
      <c r="H22" s="229"/>
      <c r="I22" s="1160"/>
      <c r="J22" s="1160"/>
      <c r="K22" s="1155"/>
      <c r="L22" s="1382"/>
    </row>
    <row r="23" spans="1:12" ht="21" customHeight="1">
      <c r="A23" s="32"/>
      <c r="B23" s="226" t="s">
        <v>439</v>
      </c>
      <c r="C23" s="1387">
        <v>0</v>
      </c>
      <c r="D23" s="1387">
        <v>0</v>
      </c>
      <c r="E23" s="1387">
        <v>0</v>
      </c>
      <c r="F23" s="1387">
        <v>0</v>
      </c>
      <c r="G23" s="1387">
        <v>0</v>
      </c>
      <c r="H23" s="1387">
        <v>0</v>
      </c>
      <c r="I23" s="1384">
        <v>0</v>
      </c>
      <c r="J23" s="1384">
        <v>0</v>
      </c>
      <c r="K23" s="1384">
        <v>0</v>
      </c>
      <c r="L23" s="1388">
        <v>0</v>
      </c>
    </row>
    <row r="24" spans="1:12" ht="13.5" customHeight="1">
      <c r="A24" s="32"/>
      <c r="B24" s="36"/>
      <c r="C24" s="227"/>
      <c r="D24" s="227"/>
      <c r="E24" s="227"/>
      <c r="F24" s="227"/>
      <c r="G24" s="228">
        <v>0</v>
      </c>
      <c r="H24" s="228">
        <v>0</v>
      </c>
      <c r="I24" s="1159"/>
      <c r="J24" s="1159"/>
      <c r="K24" s="1154"/>
      <c r="L24" s="1059"/>
    </row>
    <row r="25" spans="1:12" ht="32.25" customHeight="1">
      <c r="A25" s="32"/>
      <c r="B25" s="224" t="s">
        <v>440</v>
      </c>
      <c r="C25" s="228">
        <v>0</v>
      </c>
      <c r="D25" s="228">
        <v>0</v>
      </c>
      <c r="E25" s="228">
        <v>2</v>
      </c>
      <c r="F25" s="228">
        <v>46</v>
      </c>
      <c r="G25" s="228">
        <v>2</v>
      </c>
      <c r="H25" s="228">
        <v>155</v>
      </c>
      <c r="I25" s="1159">
        <v>0</v>
      </c>
      <c r="J25" s="1159">
        <v>0</v>
      </c>
      <c r="K25" s="1154">
        <v>3</v>
      </c>
      <c r="L25" s="1059">
        <v>36.996000000000002</v>
      </c>
    </row>
    <row r="26" spans="1:12" ht="21" customHeight="1">
      <c r="A26" s="32"/>
      <c r="B26" s="131" t="s">
        <v>441</v>
      </c>
      <c r="C26" s="228">
        <v>11</v>
      </c>
      <c r="D26" s="228">
        <v>388.10368</v>
      </c>
      <c r="E26" s="228">
        <v>7</v>
      </c>
      <c r="F26" s="228">
        <v>527</v>
      </c>
      <c r="G26" s="228">
        <v>26</v>
      </c>
      <c r="H26" s="228">
        <v>457.01448999999997</v>
      </c>
      <c r="I26" s="1159">
        <v>22</v>
      </c>
      <c r="J26" s="1159">
        <f>428834/1000</f>
        <v>428.834</v>
      </c>
      <c r="K26" s="1154">
        <v>1</v>
      </c>
      <c r="L26" s="1059">
        <v>30.4</v>
      </c>
    </row>
    <row r="27" spans="1:12" ht="21" customHeight="1" thickBot="1">
      <c r="A27" s="32"/>
      <c r="B27" s="132" t="s">
        <v>266</v>
      </c>
      <c r="C27" s="651">
        <f t="shared" ref="C27:H27" si="1">C12+C14+C21+C23+C25+C26</f>
        <v>29</v>
      </c>
      <c r="D27" s="651">
        <f t="shared" si="1"/>
        <v>849.21820000000002</v>
      </c>
      <c r="E27" s="651">
        <f t="shared" si="1"/>
        <v>14</v>
      </c>
      <c r="F27" s="651">
        <f t="shared" si="1"/>
        <v>634</v>
      </c>
      <c r="G27" s="651">
        <f t="shared" si="1"/>
        <v>55</v>
      </c>
      <c r="H27" s="651">
        <f t="shared" si="1"/>
        <v>906.35785999999996</v>
      </c>
      <c r="I27" s="651">
        <f t="shared" ref="I27:J27" si="2">I12+I14+I21+I23+I25+I26</f>
        <v>45</v>
      </c>
      <c r="J27" s="651">
        <f t="shared" si="2"/>
        <v>930.58400000000006</v>
      </c>
      <c r="K27" s="540">
        <f t="shared" ref="K27:L27" si="3">K12+K14+K21+K23+K25+K26</f>
        <v>20</v>
      </c>
      <c r="L27" s="541">
        <f t="shared" si="3"/>
        <v>3401.8370000000004</v>
      </c>
    </row>
    <row r="28" spans="1:12">
      <c r="A28" s="18"/>
      <c r="B28" s="516" t="s">
        <v>812</v>
      </c>
      <c r="C28" s="15"/>
      <c r="D28" s="39"/>
      <c r="E28" s="15"/>
      <c r="F28" s="39"/>
      <c r="G28" s="15"/>
      <c r="H28" s="39"/>
      <c r="I28" s="15"/>
      <c r="J28" s="39"/>
      <c r="K28" s="15"/>
      <c r="L28" s="39"/>
    </row>
    <row r="29" spans="1:12">
      <c r="A29" s="18"/>
      <c r="B29" s="862" t="s">
        <v>857</v>
      </c>
      <c r="C29" s="15"/>
      <c r="D29" s="39"/>
      <c r="E29" s="15"/>
      <c r="F29" s="39"/>
      <c r="G29" s="15"/>
      <c r="H29" s="39"/>
      <c r="I29" s="15"/>
      <c r="J29" s="39"/>
      <c r="K29" s="15"/>
      <c r="L29" s="39"/>
    </row>
    <row r="30" spans="1:12" s="369" customFormat="1">
      <c r="A30" s="18"/>
      <c r="B30" s="862" t="s">
        <v>1071</v>
      </c>
      <c r="C30" s="15"/>
      <c r="D30" s="39"/>
      <c r="E30" s="15"/>
      <c r="F30" s="39"/>
      <c r="G30" s="15"/>
      <c r="H30" s="39"/>
      <c r="I30" s="15"/>
      <c r="J30" s="39"/>
      <c r="K30" s="15"/>
      <c r="L30" s="39"/>
    </row>
    <row r="31" spans="1:12" s="742" customFormat="1">
      <c r="A31" s="18"/>
      <c r="B31" s="862" t="s">
        <v>858</v>
      </c>
      <c r="C31" s="15"/>
      <c r="D31" s="39"/>
      <c r="E31" s="15"/>
      <c r="F31" s="39"/>
      <c r="G31" s="15"/>
      <c r="H31" s="39"/>
      <c r="I31" s="15"/>
      <c r="J31" s="39"/>
      <c r="K31" s="15"/>
      <c r="L31" s="39"/>
    </row>
    <row r="32" spans="1:12" s="742" customFormat="1" ht="15.75">
      <c r="A32" s="18"/>
      <c r="B32" s="599"/>
      <c r="C32" s="15"/>
      <c r="D32" s="39"/>
      <c r="E32" s="15"/>
      <c r="F32" s="39"/>
      <c r="G32" s="15"/>
      <c r="H32" s="39"/>
      <c r="I32" s="15"/>
      <c r="J32" s="39"/>
      <c r="K32" s="15"/>
      <c r="L32" s="39"/>
    </row>
    <row r="33" spans="1:12" s="742" customFormat="1" ht="15.75">
      <c r="A33" s="18"/>
      <c r="B33" s="599"/>
      <c r="C33" s="15"/>
      <c r="D33" s="39"/>
      <c r="E33" s="15"/>
      <c r="F33" s="39"/>
      <c r="G33" s="15"/>
      <c r="H33" s="39"/>
      <c r="I33" s="15"/>
      <c r="J33" s="39"/>
      <c r="K33" s="15"/>
      <c r="L33" s="39"/>
    </row>
    <row r="34" spans="1:12" s="742" customFormat="1" ht="15.75">
      <c r="A34" s="18"/>
      <c r="B34" s="599"/>
      <c r="C34" s="15"/>
      <c r="D34" s="39"/>
      <c r="E34" s="15"/>
      <c r="F34" s="39"/>
      <c r="G34" s="15"/>
      <c r="H34" s="39"/>
      <c r="I34" s="15"/>
      <c r="J34" s="39"/>
      <c r="K34" s="15"/>
      <c r="L34" s="39"/>
    </row>
    <row r="35" spans="1:12" s="369" customFormat="1">
      <c r="A35" s="18"/>
      <c r="B35" s="57"/>
      <c r="C35" s="15"/>
      <c r="D35" s="39"/>
      <c r="E35" s="15"/>
      <c r="F35" s="39"/>
      <c r="G35" s="15"/>
      <c r="H35" s="39"/>
      <c r="I35" s="15"/>
      <c r="J35" s="39"/>
      <c r="K35" s="15"/>
      <c r="L35" s="39"/>
    </row>
    <row r="36" spans="1:12" s="369" customFormat="1">
      <c r="A36" s="18"/>
      <c r="B36" s="57"/>
      <c r="C36" s="15"/>
      <c r="D36" s="39"/>
      <c r="E36" s="15"/>
      <c r="F36" s="39"/>
      <c r="G36" s="15"/>
      <c r="H36" s="39"/>
      <c r="I36" s="15"/>
      <c r="J36" s="39"/>
      <c r="K36" s="15"/>
      <c r="L36" s="39"/>
    </row>
    <row r="37" spans="1:12" s="369" customFormat="1">
      <c r="A37" s="18"/>
      <c r="B37" s="57"/>
      <c r="C37" s="15"/>
      <c r="D37" s="39"/>
      <c r="E37" s="15"/>
      <c r="F37" s="39"/>
      <c r="G37" s="15"/>
      <c r="H37" s="39"/>
      <c r="I37" s="15"/>
      <c r="J37" s="39"/>
      <c r="K37" s="15"/>
      <c r="L37" s="39"/>
    </row>
    <row r="38" spans="1:12" ht="15.75">
      <c r="A38" s="18"/>
      <c r="B38" s="16"/>
      <c r="C38" s="392" t="s">
        <v>1070</v>
      </c>
      <c r="D38" s="16"/>
      <c r="E38" s="16"/>
      <c r="F38" s="16"/>
      <c r="G38" s="16"/>
      <c r="H38" s="392" t="s">
        <v>105</v>
      </c>
      <c r="I38" s="15"/>
      <c r="J38" s="39"/>
      <c r="K38" s="15"/>
      <c r="L38" s="39"/>
    </row>
    <row r="39" spans="1:12" ht="15.75">
      <c r="A39" s="18"/>
      <c r="C39" s="16"/>
      <c r="D39" s="286">
        <v>2018</v>
      </c>
      <c r="E39" s="286">
        <v>2019</v>
      </c>
      <c r="F39" s="286">
        <v>2020</v>
      </c>
      <c r="G39" s="286">
        <v>2021</v>
      </c>
      <c r="H39" s="286">
        <v>2022</v>
      </c>
      <c r="J39" s="39"/>
      <c r="L39" s="39"/>
    </row>
    <row r="40" spans="1:12" ht="15.75">
      <c r="A40" s="18"/>
      <c r="C40" s="16" t="s">
        <v>253</v>
      </c>
      <c r="D40" s="405">
        <v>156.042</v>
      </c>
      <c r="E40" s="494">
        <f>F12</f>
        <v>30</v>
      </c>
      <c r="F40" s="494">
        <f>H12</f>
        <v>24.6</v>
      </c>
      <c r="G40" s="494">
        <f>J12</f>
        <v>202.75</v>
      </c>
      <c r="H40" s="494">
        <f>L12</f>
        <v>3015.5410000000002</v>
      </c>
      <c r="J40" s="39"/>
      <c r="L40" s="39"/>
    </row>
    <row r="41" spans="1:12" ht="15.75">
      <c r="A41" s="18"/>
      <c r="C41" s="16" t="s">
        <v>260</v>
      </c>
      <c r="D41" s="405">
        <v>81.344999999999999</v>
      </c>
      <c r="E41" s="494">
        <f>F14</f>
        <v>0</v>
      </c>
      <c r="F41" s="494">
        <f>H14</f>
        <v>138.39337</v>
      </c>
      <c r="G41" s="494">
        <f>J14</f>
        <v>128.9</v>
      </c>
      <c r="H41" s="494">
        <f>L14</f>
        <v>158</v>
      </c>
      <c r="J41" s="39"/>
      <c r="L41" s="39"/>
    </row>
    <row r="42" spans="1:12" ht="15.75">
      <c r="A42" s="18"/>
      <c r="C42" s="16" t="s">
        <v>261</v>
      </c>
      <c r="D42" s="405">
        <v>223.72752</v>
      </c>
      <c r="E42" s="494">
        <f>F21</f>
        <v>31</v>
      </c>
      <c r="F42" s="494">
        <f>H21</f>
        <v>131.35</v>
      </c>
      <c r="G42" s="494">
        <f>J21</f>
        <v>170.1</v>
      </c>
      <c r="H42" s="494">
        <f>L21</f>
        <v>160.9</v>
      </c>
      <c r="J42" s="39"/>
      <c r="L42" s="39"/>
    </row>
    <row r="43" spans="1:12" ht="15.75">
      <c r="A43" s="18"/>
      <c r="C43" s="16" t="s">
        <v>776</v>
      </c>
      <c r="D43" s="405">
        <v>0</v>
      </c>
      <c r="E43" s="494">
        <f>F23</f>
        <v>0</v>
      </c>
      <c r="F43" s="494">
        <f>H23</f>
        <v>0</v>
      </c>
      <c r="G43" s="494">
        <f>J23</f>
        <v>0</v>
      </c>
      <c r="H43" s="494">
        <f>L23</f>
        <v>0</v>
      </c>
      <c r="J43" s="39"/>
      <c r="L43" s="39"/>
    </row>
    <row r="44" spans="1:12" ht="15.75">
      <c r="A44" s="18"/>
      <c r="C44" s="16" t="s">
        <v>267</v>
      </c>
      <c r="D44" s="405">
        <v>0</v>
      </c>
      <c r="E44" s="494">
        <f>F25</f>
        <v>46</v>
      </c>
      <c r="F44" s="494">
        <f>H25</f>
        <v>155</v>
      </c>
      <c r="G44" s="494">
        <f>J25</f>
        <v>0</v>
      </c>
      <c r="H44" s="494">
        <f>L25</f>
        <v>36.996000000000002</v>
      </c>
      <c r="J44" s="39"/>
      <c r="L44" s="39"/>
    </row>
    <row r="45" spans="1:12" ht="15.75">
      <c r="A45" s="18"/>
      <c r="C45" s="16" t="s">
        <v>265</v>
      </c>
      <c r="D45" s="405">
        <v>388.10368</v>
      </c>
      <c r="E45" s="494">
        <f>F26</f>
        <v>527</v>
      </c>
      <c r="F45" s="494">
        <f>H26</f>
        <v>457.01448999999997</v>
      </c>
      <c r="G45" s="494">
        <f>J26</f>
        <v>428.834</v>
      </c>
      <c r="H45" s="494">
        <f>L26</f>
        <v>30.4</v>
      </c>
      <c r="J45" s="39"/>
      <c r="L45" s="39"/>
    </row>
    <row r="46" spans="1:12" ht="15.75">
      <c r="A46" s="18"/>
      <c r="C46" s="16"/>
      <c r="D46" s="535">
        <f>SUM(D40:D45)</f>
        <v>849.21820000000002</v>
      </c>
      <c r="E46" s="535">
        <f>SUM(E40:E45)</f>
        <v>634</v>
      </c>
      <c r="F46" s="535">
        <f>SUM(F40:F45)</f>
        <v>906.35785999999996</v>
      </c>
      <c r="G46" s="535">
        <f>SUM(G40:G45)</f>
        <v>930.58400000000006</v>
      </c>
      <c r="H46" s="535">
        <f>SUM(H40:H45)</f>
        <v>3401.8370000000004</v>
      </c>
      <c r="J46" s="39"/>
      <c r="L46" s="39"/>
    </row>
    <row r="47" spans="1:12" s="369" customFormat="1">
      <c r="A47" s="18"/>
      <c r="D47" s="536"/>
      <c r="E47" s="39"/>
      <c r="F47" s="634"/>
      <c r="G47" s="39"/>
      <c r="H47" s="742"/>
      <c r="I47" s="866"/>
      <c r="J47" s="39"/>
      <c r="K47" s="1128"/>
      <c r="L47" s="39"/>
    </row>
    <row r="48" spans="1:12" s="369" customFormat="1">
      <c r="A48" s="18"/>
      <c r="C48" s="536"/>
      <c r="D48" s="39"/>
      <c r="E48" s="634"/>
      <c r="F48" s="39"/>
      <c r="G48" s="742"/>
      <c r="H48" s="39"/>
      <c r="I48" s="866"/>
      <c r="J48" s="39"/>
      <c r="K48" s="1128"/>
      <c r="L48" s="39"/>
    </row>
    <row r="49" spans="1:12" s="369" customFormat="1" ht="15.75">
      <c r="A49" s="18"/>
      <c r="B49" s="16"/>
      <c r="C49" s="15"/>
      <c r="D49" s="39"/>
      <c r="E49" s="15"/>
      <c r="F49" s="39"/>
      <c r="G49" s="15"/>
      <c r="H49" s="39"/>
      <c r="I49" s="15"/>
      <c r="J49" s="39"/>
      <c r="K49" s="15"/>
      <c r="L49" s="39"/>
    </row>
    <row r="50" spans="1:12" s="369" customFormat="1">
      <c r="A50" s="18"/>
      <c r="C50" s="15"/>
      <c r="D50" s="39"/>
      <c r="E50" s="15"/>
      <c r="F50" s="39"/>
      <c r="G50" s="15"/>
      <c r="H50" s="39"/>
      <c r="I50" s="15"/>
      <c r="J50" s="39"/>
      <c r="K50" s="15"/>
      <c r="L50" s="39"/>
    </row>
    <row r="51" spans="1:12" s="369" customFormat="1">
      <c r="A51" s="18"/>
      <c r="C51" s="15"/>
      <c r="D51" s="39"/>
      <c r="E51" s="15"/>
      <c r="F51" s="39"/>
      <c r="G51" s="15"/>
      <c r="H51" s="39"/>
      <c r="I51" s="15"/>
      <c r="J51" s="39"/>
      <c r="K51" s="15"/>
      <c r="L51" s="39"/>
    </row>
    <row r="52" spans="1:12" s="369" customFormat="1">
      <c r="A52" s="18"/>
      <c r="C52" s="15"/>
      <c r="D52" s="39"/>
      <c r="E52" s="15"/>
      <c r="F52" s="39"/>
      <c r="G52" s="15"/>
      <c r="H52" s="39"/>
      <c r="I52" s="15"/>
      <c r="J52" s="39"/>
      <c r="K52" s="15"/>
      <c r="L52" s="39"/>
    </row>
    <row r="53" spans="1:12" s="369" customFormat="1">
      <c r="A53" s="18"/>
      <c r="C53" s="15"/>
      <c r="D53" s="39"/>
      <c r="E53" s="15"/>
      <c r="F53" s="39"/>
      <c r="G53" s="15"/>
      <c r="H53" s="39"/>
      <c r="I53" s="15"/>
      <c r="J53" s="39"/>
      <c r="K53" s="15"/>
      <c r="L53" s="39"/>
    </row>
    <row r="54" spans="1:12" s="369" customFormat="1">
      <c r="A54" s="18"/>
      <c r="C54" s="15"/>
      <c r="D54" s="39"/>
      <c r="E54" s="15"/>
      <c r="F54" s="39"/>
      <c r="G54" s="15"/>
      <c r="H54" s="39"/>
      <c r="I54" s="15"/>
      <c r="J54" s="39"/>
      <c r="K54" s="15"/>
      <c r="L54" s="39"/>
    </row>
    <row r="55" spans="1:12" s="369" customFormat="1">
      <c r="A55" s="18"/>
      <c r="C55" s="15"/>
      <c r="D55" s="39"/>
      <c r="E55" s="15"/>
      <c r="F55" s="39"/>
      <c r="G55" s="15"/>
      <c r="H55" s="39"/>
      <c r="I55" s="15"/>
      <c r="J55" s="39"/>
      <c r="K55" s="15"/>
      <c r="L55" s="39"/>
    </row>
    <row r="56" spans="1:12" s="369" customFormat="1" ht="15.75">
      <c r="A56" s="18"/>
      <c r="B56" s="16"/>
      <c r="C56" s="15"/>
      <c r="D56" s="39"/>
      <c r="E56" s="15"/>
      <c r="F56" s="39"/>
      <c r="G56" s="15"/>
      <c r="H56" s="39"/>
      <c r="I56" s="15"/>
      <c r="J56" s="39"/>
      <c r="K56" s="15"/>
      <c r="L56" s="39"/>
    </row>
    <row r="57" spans="1:12" s="369" customFormat="1" ht="15.75">
      <c r="A57" s="18"/>
      <c r="B57" s="16"/>
      <c r="C57" s="15"/>
      <c r="D57" s="39"/>
      <c r="E57" s="15"/>
      <c r="F57" s="39"/>
      <c r="G57" s="15"/>
      <c r="H57" s="39"/>
      <c r="I57" s="15"/>
      <c r="J57" s="39"/>
      <c r="K57" s="15"/>
      <c r="L57" s="39"/>
    </row>
    <row r="58" spans="1:12" s="369" customFormat="1" ht="15.75">
      <c r="A58" s="18"/>
      <c r="B58" s="16"/>
      <c r="C58" s="15"/>
      <c r="D58" s="39"/>
      <c r="E58" s="15"/>
      <c r="F58" s="39"/>
      <c r="G58" s="15"/>
      <c r="H58" s="39"/>
      <c r="I58" s="15"/>
      <c r="J58" s="39"/>
      <c r="K58" s="15"/>
      <c r="L58" s="39"/>
    </row>
    <row r="59" spans="1:12" s="369" customFormat="1" ht="15.75">
      <c r="A59" s="18"/>
      <c r="B59" s="16"/>
      <c r="C59" s="15"/>
      <c r="D59" s="39"/>
      <c r="E59" s="15"/>
      <c r="F59" s="39"/>
      <c r="G59" s="15"/>
      <c r="H59" s="39"/>
      <c r="I59" s="15"/>
      <c r="J59" s="39"/>
      <c r="K59" s="15"/>
      <c r="L59" s="39"/>
    </row>
    <row r="60" spans="1:12" s="369" customFormat="1" ht="15.75">
      <c r="A60" s="18"/>
      <c r="B60" s="16"/>
      <c r="C60" s="15"/>
      <c r="D60" s="39"/>
      <c r="E60" s="15"/>
      <c r="F60" s="39"/>
      <c r="G60" s="15"/>
      <c r="H60" s="39"/>
      <c r="I60" s="15"/>
      <c r="J60" s="39"/>
      <c r="K60" s="15"/>
      <c r="L60" s="39"/>
    </row>
    <row r="61" spans="1:12" s="369" customFormat="1" ht="15.75">
      <c r="A61" s="18"/>
      <c r="B61" s="16"/>
      <c r="C61" s="15"/>
      <c r="D61" s="39"/>
      <c r="E61" s="15"/>
      <c r="F61" s="39"/>
      <c r="G61" s="15"/>
      <c r="H61" s="39"/>
      <c r="I61" s="15"/>
      <c r="J61" s="39"/>
      <c r="K61" s="15"/>
      <c r="L61" s="39"/>
    </row>
    <row r="62" spans="1:12" s="369" customFormat="1" ht="15.75">
      <c r="A62" s="18"/>
      <c r="B62" s="16"/>
      <c r="C62" s="15"/>
      <c r="D62" s="39"/>
      <c r="E62" s="15"/>
      <c r="F62" s="39"/>
      <c r="G62" s="15"/>
      <c r="H62" s="39"/>
      <c r="I62" s="15"/>
      <c r="J62" s="39"/>
      <c r="K62" s="15"/>
      <c r="L62" s="39"/>
    </row>
    <row r="63" spans="1:12" s="369" customFormat="1" ht="15.75">
      <c r="A63" s="18"/>
      <c r="B63" s="16"/>
      <c r="C63" s="15"/>
      <c r="D63" s="39"/>
      <c r="E63" s="15"/>
      <c r="F63" s="39"/>
      <c r="G63" s="15"/>
      <c r="H63" s="39"/>
      <c r="I63" s="15"/>
      <c r="J63" s="39"/>
      <c r="K63" s="15"/>
      <c r="L63" s="39"/>
    </row>
    <row r="64" spans="1:12" ht="15.75">
      <c r="A64" s="18"/>
      <c r="C64" s="392" t="s">
        <v>268</v>
      </c>
      <c r="D64"/>
      <c r="E64"/>
      <c r="F64" s="392" t="s">
        <v>268</v>
      </c>
      <c r="G64" s="15"/>
      <c r="I64" s="15"/>
      <c r="J64" s="39"/>
      <c r="K64" s="15"/>
      <c r="L64" s="39"/>
    </row>
    <row r="65" spans="1:12" ht="15.75">
      <c r="A65" s="18"/>
      <c r="C65" s="16"/>
      <c r="D65" s="1162">
        <v>2018</v>
      </c>
      <c r="E65" s="1162">
        <v>2019</v>
      </c>
      <c r="F65" s="1162">
        <v>2020</v>
      </c>
      <c r="G65" s="1162">
        <v>2021</v>
      </c>
      <c r="H65" s="1162">
        <v>2022</v>
      </c>
      <c r="I65" s="15"/>
      <c r="J65" s="39"/>
      <c r="K65" s="15"/>
      <c r="L65" s="39"/>
    </row>
    <row r="66" spans="1:12" ht="15.75">
      <c r="A66" s="18"/>
      <c r="C66" s="79" t="s">
        <v>253</v>
      </c>
      <c r="D66" s="313">
        <v>7</v>
      </c>
      <c r="E66" s="467">
        <f>E12</f>
        <v>1</v>
      </c>
      <c r="F66" s="1163">
        <f>G12</f>
        <v>3</v>
      </c>
      <c r="G66" s="1163">
        <f>I12</f>
        <v>5</v>
      </c>
      <c r="H66" s="1163">
        <f>K12</f>
        <v>5</v>
      </c>
      <c r="I66" s="15"/>
      <c r="J66" s="39"/>
      <c r="K66" s="15"/>
      <c r="L66" s="39"/>
    </row>
    <row r="67" spans="1:12" ht="15.75">
      <c r="A67" s="18"/>
      <c r="C67" s="79" t="s">
        <v>260</v>
      </c>
      <c r="D67" s="313">
        <v>3</v>
      </c>
      <c r="E67" s="467">
        <f>E14</f>
        <v>0</v>
      </c>
      <c r="F67" s="1163">
        <f>G14</f>
        <v>8</v>
      </c>
      <c r="G67" s="1163">
        <f>I14</f>
        <v>6</v>
      </c>
      <c r="H67" s="1163">
        <f>K14</f>
        <v>5</v>
      </c>
      <c r="I67" s="15"/>
      <c r="J67" s="39"/>
      <c r="K67" s="15"/>
      <c r="L67" s="39"/>
    </row>
    <row r="68" spans="1:12" ht="15.75">
      <c r="A68" s="18"/>
      <c r="C68" s="79" t="s">
        <v>261</v>
      </c>
      <c r="D68" s="313">
        <v>8</v>
      </c>
      <c r="E68" s="467">
        <f>E21</f>
        <v>4</v>
      </c>
      <c r="F68" s="1163">
        <f>G21</f>
        <v>16</v>
      </c>
      <c r="G68" s="1163">
        <f>I21</f>
        <v>12</v>
      </c>
      <c r="H68" s="1163">
        <f>K21</f>
        <v>6</v>
      </c>
      <c r="I68" s="15"/>
      <c r="J68" s="39"/>
      <c r="K68" s="15"/>
      <c r="L68" s="39"/>
    </row>
    <row r="69" spans="1:12" ht="15.75">
      <c r="A69" s="18"/>
      <c r="C69" s="79" t="s">
        <v>775</v>
      </c>
      <c r="D69" s="313">
        <v>0</v>
      </c>
      <c r="E69" s="467">
        <f>E23</f>
        <v>0</v>
      </c>
      <c r="F69" s="1163">
        <f>G22</f>
        <v>0</v>
      </c>
      <c r="G69" s="1163">
        <f>I23</f>
        <v>0</v>
      </c>
      <c r="H69" s="1163">
        <f>K23</f>
        <v>0</v>
      </c>
      <c r="I69" s="15"/>
      <c r="J69" s="39"/>
      <c r="K69" s="15"/>
      <c r="L69" s="39"/>
    </row>
    <row r="70" spans="1:12" ht="15.75">
      <c r="A70" s="15"/>
      <c r="C70" s="79" t="s">
        <v>267</v>
      </c>
      <c r="D70" s="313">
        <v>0</v>
      </c>
      <c r="E70" s="467">
        <f>E25</f>
        <v>2</v>
      </c>
      <c r="F70" s="1163">
        <f>G25</f>
        <v>2</v>
      </c>
      <c r="G70" s="1163">
        <f>I25</f>
        <v>0</v>
      </c>
      <c r="H70" s="1163">
        <f>K25</f>
        <v>3</v>
      </c>
      <c r="I70" s="15"/>
      <c r="J70" s="39"/>
      <c r="K70" s="15"/>
      <c r="L70" s="39"/>
    </row>
    <row r="71" spans="1:12" ht="15.75">
      <c r="A71" s="15"/>
      <c r="C71" s="79" t="s">
        <v>265</v>
      </c>
      <c r="D71" s="313">
        <v>11</v>
      </c>
      <c r="E71" s="467">
        <f>E26</f>
        <v>7</v>
      </c>
      <c r="F71" s="1163">
        <f>G26</f>
        <v>26</v>
      </c>
      <c r="G71" s="1163">
        <f>I26</f>
        <v>22</v>
      </c>
      <c r="H71" s="1163">
        <f>K26</f>
        <v>1</v>
      </c>
      <c r="I71" s="15"/>
      <c r="J71" s="39"/>
      <c r="K71" s="15"/>
      <c r="L71" s="39"/>
    </row>
    <row r="72" spans="1:12" ht="15.75">
      <c r="A72" s="15"/>
      <c r="C72"/>
      <c r="D72" s="155">
        <f>SUM(D66:D71)</f>
        <v>29</v>
      </c>
      <c r="E72" s="155">
        <f>SUM(E66:E71)</f>
        <v>14</v>
      </c>
      <c r="F72" s="155">
        <f>SUM(F66:F71)</f>
        <v>55</v>
      </c>
      <c r="G72" s="155">
        <f>SUM(G66:G71)</f>
        <v>45</v>
      </c>
      <c r="H72" s="1164">
        <f>SUM(H66:H71)</f>
        <v>20</v>
      </c>
      <c r="I72" s="15"/>
      <c r="J72" s="39"/>
      <c r="K72" s="15"/>
      <c r="L72" s="39"/>
    </row>
    <row r="73" spans="1:12" ht="15.75">
      <c r="A73" s="15"/>
      <c r="B73" s="79"/>
      <c r="C73" s="15"/>
      <c r="D73" s="39"/>
      <c r="E73" s="15"/>
      <c r="F73" s="39"/>
      <c r="G73" s="15"/>
      <c r="H73" s="39"/>
      <c r="I73" s="15"/>
      <c r="J73" s="39"/>
      <c r="K73" s="15"/>
      <c r="L73" s="39"/>
    </row>
    <row r="74" spans="1:12" ht="15.75">
      <c r="A74" s="15"/>
      <c r="B74" s="79"/>
      <c r="C74" s="15"/>
      <c r="D74" s="39"/>
      <c r="E74" s="15"/>
      <c r="F74" s="39"/>
      <c r="G74" s="15"/>
      <c r="H74" s="39"/>
      <c r="I74" s="15"/>
      <c r="J74" s="39"/>
      <c r="K74" s="15"/>
      <c r="L74" s="39"/>
    </row>
    <row r="75" spans="1:12">
      <c r="A75" s="15"/>
      <c r="C75" s="15"/>
      <c r="D75" s="39"/>
      <c r="E75" s="15"/>
      <c r="F75" s="39"/>
      <c r="G75" s="15"/>
      <c r="H75" s="39"/>
      <c r="I75" s="15"/>
      <c r="J75" s="39"/>
      <c r="K75" s="15"/>
      <c r="L75" s="39"/>
    </row>
    <row r="76" spans="1:12">
      <c r="A76" s="15"/>
      <c r="C76" s="15"/>
      <c r="D76" s="39"/>
      <c r="E76" s="15"/>
      <c r="F76" s="39"/>
      <c r="G76" s="15"/>
      <c r="H76" s="39"/>
      <c r="I76" s="15"/>
      <c r="J76" s="39"/>
      <c r="K76" s="15"/>
      <c r="L76" s="39"/>
    </row>
    <row r="77" spans="1:12">
      <c r="A77" s="15"/>
      <c r="C77" s="15"/>
      <c r="D77" s="39"/>
      <c r="E77" s="15"/>
      <c r="F77" s="39"/>
      <c r="G77" s="15"/>
      <c r="H77" s="39"/>
      <c r="I77" s="15"/>
      <c r="J77" s="39"/>
      <c r="K77" s="15"/>
      <c r="L77" s="39"/>
    </row>
    <row r="78" spans="1:12">
      <c r="A78" s="15"/>
      <c r="C78" s="15"/>
      <c r="D78" s="39"/>
      <c r="E78" s="15"/>
      <c r="F78" s="39"/>
      <c r="G78" s="15"/>
      <c r="H78" s="39"/>
      <c r="I78" s="15"/>
      <c r="J78" s="39"/>
      <c r="K78" s="15"/>
      <c r="L78" s="39"/>
    </row>
    <row r="79" spans="1:12">
      <c r="A79" s="15"/>
      <c r="C79" s="15"/>
      <c r="D79" s="39"/>
      <c r="E79" s="15"/>
      <c r="F79" s="39"/>
      <c r="G79" s="15"/>
      <c r="H79" s="39"/>
      <c r="I79" s="15"/>
      <c r="J79" s="39"/>
      <c r="K79" s="15"/>
      <c r="L79" s="39"/>
    </row>
    <row r="80" spans="1:12">
      <c r="A80" s="15"/>
      <c r="C80" s="15"/>
      <c r="D80" s="39"/>
      <c r="E80" s="15"/>
      <c r="F80" s="39"/>
      <c r="G80" s="15"/>
      <c r="H80" s="39"/>
      <c r="I80" s="15"/>
      <c r="J80" s="39"/>
      <c r="K80" s="15"/>
      <c r="L80" s="39"/>
    </row>
    <row r="81" spans="1:12" ht="15.75">
      <c r="A81" s="15"/>
      <c r="B81" s="79"/>
      <c r="C81" s="15"/>
      <c r="D81" s="39"/>
      <c r="E81" s="15"/>
      <c r="F81" s="39"/>
      <c r="G81" s="15"/>
      <c r="H81" s="39"/>
      <c r="I81" s="15"/>
      <c r="J81" s="39"/>
      <c r="K81" s="15"/>
      <c r="L81" s="39"/>
    </row>
    <row r="82" spans="1:12" ht="15.75">
      <c r="A82" s="15"/>
      <c r="B82" s="79"/>
      <c r="C82" s="15"/>
      <c r="D82" s="39"/>
      <c r="E82" s="15"/>
      <c r="F82" s="39"/>
      <c r="G82" s="15"/>
      <c r="H82" s="39"/>
      <c r="I82" s="15"/>
      <c r="J82" s="39"/>
      <c r="K82" s="15"/>
      <c r="L82" s="39"/>
    </row>
    <row r="83" spans="1:12" ht="15.75">
      <c r="A83" s="15"/>
      <c r="B83" s="79"/>
      <c r="C83" s="15"/>
      <c r="D83" s="39"/>
      <c r="E83" s="15"/>
      <c r="F83" s="39"/>
      <c r="G83" s="15"/>
      <c r="H83" s="39"/>
      <c r="I83" s="15"/>
      <c r="J83" s="39"/>
      <c r="K83" s="15"/>
      <c r="L83" s="39"/>
    </row>
    <row r="84" spans="1:12" ht="15.75">
      <c r="A84" s="15"/>
      <c r="B84" s="79"/>
      <c r="C84" s="15"/>
      <c r="D84" s="39"/>
      <c r="E84" s="15"/>
      <c r="F84" s="39"/>
      <c r="G84" s="15"/>
      <c r="H84" s="39"/>
      <c r="I84" s="15"/>
      <c r="J84" s="39"/>
      <c r="K84" s="15"/>
      <c r="L84" s="39"/>
    </row>
    <row r="85" spans="1:12" ht="15.75">
      <c r="A85" s="15"/>
      <c r="B85" s="79"/>
      <c r="C85" s="15"/>
      <c r="D85" s="39"/>
      <c r="E85" s="15"/>
      <c r="F85" s="39"/>
      <c r="G85" s="15"/>
      <c r="H85" s="39"/>
      <c r="I85" s="15"/>
      <c r="J85" s="39"/>
      <c r="K85" s="15"/>
      <c r="L85" s="39"/>
    </row>
    <row r="86" spans="1:12" ht="15.75">
      <c r="A86" s="15"/>
      <c r="B86" s="79"/>
      <c r="C86" s="15"/>
      <c r="D86" s="39"/>
      <c r="E86" s="15"/>
      <c r="F86" s="39"/>
      <c r="G86" s="15"/>
      <c r="H86" s="39"/>
      <c r="I86" s="15"/>
      <c r="J86" s="39"/>
      <c r="K86" s="15"/>
      <c r="L86" s="39"/>
    </row>
    <row r="87" spans="1:12" ht="15.75">
      <c r="A87" s="15"/>
      <c r="B87" s="79"/>
      <c r="C87" s="15"/>
      <c r="D87" s="39"/>
      <c r="E87" s="15"/>
      <c r="F87" s="39"/>
      <c r="G87" s="15"/>
      <c r="H87" s="39"/>
      <c r="I87" s="15"/>
      <c r="J87" s="39"/>
      <c r="K87" s="15"/>
      <c r="L87" s="39"/>
    </row>
    <row r="88" spans="1:12" ht="15.75">
      <c r="A88" s="15"/>
      <c r="B88" s="79"/>
      <c r="C88" s="15"/>
      <c r="D88" s="39"/>
      <c r="E88" s="15"/>
      <c r="F88" s="39"/>
      <c r="G88" s="15"/>
      <c r="H88" s="39"/>
      <c r="I88" s="15"/>
      <c r="J88" s="39"/>
      <c r="K88" s="15"/>
      <c r="L88" s="39"/>
    </row>
    <row r="89" spans="1:12" ht="15.75">
      <c r="A89" s="15"/>
      <c r="B89" s="79"/>
      <c r="C89" s="15"/>
      <c r="D89" s="39"/>
      <c r="E89" s="15"/>
      <c r="F89" s="39"/>
      <c r="G89" s="15"/>
      <c r="H89" s="39"/>
      <c r="I89" s="15"/>
      <c r="J89" s="39"/>
      <c r="K89" s="15"/>
      <c r="L89" s="39"/>
    </row>
    <row r="90" spans="1:12" ht="15.75">
      <c r="A90" s="15"/>
      <c r="B90" s="79"/>
      <c r="C90" s="15"/>
      <c r="D90" s="39"/>
      <c r="E90" s="15"/>
      <c r="F90" s="39"/>
      <c r="G90" s="15"/>
      <c r="H90" s="39"/>
      <c r="I90" s="15"/>
      <c r="J90" s="39"/>
      <c r="K90" s="15"/>
      <c r="L90" s="39"/>
    </row>
    <row r="91" spans="1:12" ht="15.75">
      <c r="A91" s="15"/>
      <c r="B91" s="79"/>
      <c r="C91" s="15"/>
      <c r="D91" s="39"/>
      <c r="E91" s="15"/>
      <c r="F91" s="39"/>
      <c r="G91" s="15"/>
      <c r="H91" s="39"/>
      <c r="I91" s="15"/>
      <c r="J91" s="39"/>
      <c r="K91" s="15"/>
      <c r="L91" s="39"/>
    </row>
    <row r="92" spans="1:12" ht="15.75">
      <c r="A92" s="15"/>
      <c r="B92" s="79"/>
      <c r="C92" s="15"/>
      <c r="D92" s="39"/>
      <c r="E92" s="15"/>
      <c r="F92" s="39"/>
      <c r="G92" s="15"/>
      <c r="H92" s="39"/>
      <c r="I92" s="15"/>
      <c r="J92" s="39"/>
      <c r="K92" s="15"/>
      <c r="L92" s="39"/>
    </row>
    <row r="93" spans="1:12" ht="15.75">
      <c r="A93" s="15"/>
      <c r="B93" s="79"/>
      <c r="C93" s="15"/>
      <c r="D93" s="39"/>
      <c r="E93" s="15"/>
      <c r="F93" s="39"/>
      <c r="G93" s="15"/>
      <c r="H93" s="39"/>
      <c r="I93" s="15"/>
      <c r="J93" s="39"/>
      <c r="K93" s="15"/>
      <c r="L93" s="39"/>
    </row>
    <row r="94" spans="1:12">
      <c r="A94" s="15"/>
      <c r="B94" s="15"/>
      <c r="C94" s="15"/>
      <c r="D94" s="39"/>
      <c r="E94" s="15"/>
      <c r="F94" s="39"/>
      <c r="G94" s="15"/>
      <c r="H94" s="39"/>
      <c r="I94" s="15"/>
      <c r="J94" s="39"/>
      <c r="K94" s="15"/>
      <c r="L94" s="39"/>
    </row>
    <row r="95" spans="1:12">
      <c r="A95" s="15"/>
      <c r="B95" s="15"/>
      <c r="C95" s="15"/>
      <c r="D95" s="39"/>
      <c r="E95" s="15"/>
      <c r="F95" s="39"/>
      <c r="G95" s="15"/>
      <c r="H95" s="39"/>
      <c r="I95" s="15"/>
      <c r="J95" s="39"/>
      <c r="K95" s="15"/>
      <c r="L95" s="39"/>
    </row>
    <row r="96" spans="1:12">
      <c r="A96" s="15"/>
      <c r="B96" s="15"/>
      <c r="C96" s="15"/>
      <c r="D96" s="39"/>
      <c r="E96" s="15"/>
      <c r="F96" s="39"/>
      <c r="G96" s="15"/>
      <c r="H96" s="39"/>
      <c r="I96" s="15"/>
      <c r="J96" s="39"/>
      <c r="K96" s="15"/>
      <c r="L96" s="39"/>
    </row>
  </sheetData>
  <mergeCells count="6">
    <mergeCell ref="K3:L3"/>
    <mergeCell ref="B3:B4"/>
    <mergeCell ref="I3:J3"/>
    <mergeCell ref="G3:H3"/>
    <mergeCell ref="E3:F3"/>
    <mergeCell ref="C3:D3"/>
  </mergeCells>
  <pageMargins left="0.7" right="0.7" top="0.75" bottom="0.75" header="0.3" footer="0.3"/>
  <pageSetup orientation="portrait" r:id="rId1"/>
  <ignoredErrors>
    <ignoredError sqref="E72:H72 E66:G66 E67:G67 E68:G68 E69:G69 E70:G70 E71:G71 H66:H71" unlockedFormula="1"/>
  </ignoredErrors>
  <drawing r:id="rId2"/>
</worksheet>
</file>

<file path=xl/worksheets/sheet21.xml><?xml version="1.0" encoding="utf-8"?>
<worksheet xmlns="http://schemas.openxmlformats.org/spreadsheetml/2006/main" xmlns:r="http://schemas.openxmlformats.org/officeDocument/2006/relationships">
  <sheetPr codeName="Sheet21"/>
  <dimension ref="A1:O38"/>
  <sheetViews>
    <sheetView showGridLines="0" zoomScale="91" zoomScaleNormal="91" workbookViewId="0"/>
  </sheetViews>
  <sheetFormatPr defaultRowHeight="15"/>
  <cols>
    <col min="2" max="2" width="15" customWidth="1"/>
    <col min="3" max="3" width="11.33203125" customWidth="1"/>
    <col min="4" max="4" width="11.109375" bestFit="1" customWidth="1"/>
    <col min="5" max="5" width="10.109375" bestFit="1" customWidth="1"/>
    <col min="6" max="6" width="9.44140625" bestFit="1" customWidth="1"/>
    <col min="11" max="11" width="13" customWidth="1"/>
    <col min="12" max="12" width="19.33203125" customWidth="1"/>
    <col min="13" max="13" width="14.109375" bestFit="1" customWidth="1"/>
    <col min="14" max="14" width="21.44140625" bestFit="1" customWidth="1"/>
  </cols>
  <sheetData>
    <row r="1" spans="1:15" s="532" customFormat="1"/>
    <row r="2" spans="1:15" ht="18.75">
      <c r="A2" s="15"/>
      <c r="B2" s="1529" t="s">
        <v>971</v>
      </c>
      <c r="C2" s="1529"/>
      <c r="D2" s="1529"/>
      <c r="E2" s="1529"/>
      <c r="F2" s="1529"/>
      <c r="G2" s="1529"/>
      <c r="H2" s="1529"/>
      <c r="I2" s="1529"/>
      <c r="J2" s="18"/>
      <c r="K2" s="15"/>
      <c r="L2" s="15"/>
      <c r="M2" s="15"/>
      <c r="N2" s="15"/>
      <c r="O2" s="15"/>
    </row>
    <row r="3" spans="1:15" ht="12.75" customHeight="1" thickBot="1">
      <c r="A3" s="15"/>
      <c r="B3" s="16"/>
      <c r="C3" s="16"/>
      <c r="D3" s="16"/>
      <c r="E3" s="16"/>
      <c r="F3" s="16"/>
      <c r="G3" s="16"/>
      <c r="H3" s="16"/>
      <c r="I3" s="16"/>
      <c r="J3" s="18"/>
      <c r="K3" s="39"/>
      <c r="L3" s="39"/>
      <c r="M3" s="39"/>
      <c r="N3" s="15"/>
      <c r="O3" s="15"/>
    </row>
    <row r="4" spans="1:15" ht="21.75" customHeight="1">
      <c r="A4" s="15"/>
      <c r="B4" s="1490" t="s">
        <v>8</v>
      </c>
      <c r="C4" s="1506" t="s">
        <v>62</v>
      </c>
      <c r="D4" s="1527"/>
      <c r="E4" s="1528"/>
      <c r="F4" s="1506" t="s">
        <v>63</v>
      </c>
      <c r="G4" s="1527"/>
      <c r="H4" s="1528"/>
      <c r="I4" s="420"/>
      <c r="J4" s="188"/>
      <c r="K4" s="39"/>
      <c r="L4" s="394"/>
      <c r="M4" s="394"/>
      <c r="N4" s="15"/>
      <c r="O4" s="15"/>
    </row>
    <row r="5" spans="1:15" ht="15.75">
      <c r="A5" s="15"/>
      <c r="B5" s="1491"/>
      <c r="C5" s="24" t="s">
        <v>2</v>
      </c>
      <c r="D5" s="24" t="s">
        <v>65</v>
      </c>
      <c r="E5" s="24" t="s">
        <v>66</v>
      </c>
      <c r="F5" s="24" t="s">
        <v>33</v>
      </c>
      <c r="G5" s="24" t="s">
        <v>67</v>
      </c>
      <c r="H5" s="24" t="s">
        <v>68</v>
      </c>
      <c r="I5" s="421" t="s">
        <v>69</v>
      </c>
      <c r="J5" s="188"/>
      <c r="K5" s="39"/>
      <c r="L5" s="395"/>
      <c r="M5" s="395"/>
      <c r="N5" s="15"/>
      <c r="O5" s="15"/>
    </row>
    <row r="6" spans="1:15" ht="15.75">
      <c r="A6" s="15"/>
      <c r="B6" s="1491"/>
      <c r="C6" s="422" t="s">
        <v>9</v>
      </c>
      <c r="D6" s="422" t="s">
        <v>9</v>
      </c>
      <c r="E6" s="422" t="s">
        <v>70</v>
      </c>
      <c r="F6" s="422" t="s">
        <v>71</v>
      </c>
      <c r="G6" s="422" t="s">
        <v>71</v>
      </c>
      <c r="H6" s="422" t="s">
        <v>72</v>
      </c>
      <c r="I6" s="421" t="s">
        <v>73</v>
      </c>
      <c r="J6" s="188"/>
      <c r="M6" s="480" t="s">
        <v>14</v>
      </c>
      <c r="N6" s="481"/>
      <c r="O6" s="15"/>
    </row>
    <row r="7" spans="1:15" ht="15.75">
      <c r="A7" s="15"/>
      <c r="B7" s="1492"/>
      <c r="C7" s="25" t="s">
        <v>5</v>
      </c>
      <c r="D7" s="25" t="s">
        <v>6</v>
      </c>
      <c r="E7" s="25" t="s">
        <v>7</v>
      </c>
      <c r="F7" s="25" t="s">
        <v>74</v>
      </c>
      <c r="G7" s="25" t="s">
        <v>75</v>
      </c>
      <c r="H7" s="25" t="s">
        <v>76</v>
      </c>
      <c r="I7" s="423" t="s">
        <v>77</v>
      </c>
      <c r="J7" s="18"/>
      <c r="K7" s="39"/>
      <c r="L7" s="39"/>
      <c r="M7" s="39"/>
      <c r="N7" s="15"/>
      <c r="O7" s="15"/>
    </row>
    <row r="8" spans="1:15" s="634" customFormat="1" ht="15.75">
      <c r="A8" s="15"/>
      <c r="B8" s="34" t="s">
        <v>813</v>
      </c>
      <c r="C8" s="328">
        <v>109862.78026999999</v>
      </c>
      <c r="D8" s="328">
        <v>31210.080280000002</v>
      </c>
      <c r="E8" s="328">
        <f>(100/C8*D8)</f>
        <v>28.408238170650481</v>
      </c>
      <c r="F8" s="328">
        <v>1780494.2036600001</v>
      </c>
      <c r="G8" s="328">
        <v>367005.44122000004</v>
      </c>
      <c r="H8" s="327">
        <f>(100/F8*G8)</f>
        <v>20.612560291720147</v>
      </c>
      <c r="I8" s="218">
        <f t="shared" ref="I8:I16" si="0">(D8-G8)</f>
        <v>-335795.36094000004</v>
      </c>
      <c r="J8" s="18"/>
      <c r="K8" s="39"/>
      <c r="L8" s="60"/>
      <c r="M8" s="354"/>
      <c r="N8" s="15"/>
      <c r="O8" s="15"/>
    </row>
    <row r="9" spans="1:15" s="742" customFormat="1" ht="15.75">
      <c r="A9" s="15"/>
      <c r="B9" s="34" t="s">
        <v>834</v>
      </c>
      <c r="C9" s="721">
        <f>'DOM&amp;AGREXP22'!C8</f>
        <v>104472.61119</v>
      </c>
      <c r="D9" s="328">
        <v>32704.211790000001</v>
      </c>
      <c r="E9" s="328">
        <f t="shared" ref="E9:E15" si="1">(100/C9*D9)</f>
        <v>31.304101062930464</v>
      </c>
      <c r="F9" s="328">
        <v>1618710.0563000017</v>
      </c>
      <c r="G9" s="328">
        <v>373914.98700000008</v>
      </c>
      <c r="H9" s="327">
        <f t="shared" ref="H9:H15" si="2">(100/F9*G9)</f>
        <v>23.099565332576212</v>
      </c>
      <c r="I9" s="218">
        <v>-341210.77521000011</v>
      </c>
      <c r="J9" s="18"/>
      <c r="K9" s="39"/>
      <c r="L9" s="60"/>
      <c r="M9" s="354"/>
      <c r="N9" s="15"/>
      <c r="O9" s="15"/>
    </row>
    <row r="10" spans="1:15" s="867" customFormat="1" ht="15.75">
      <c r="A10" s="15"/>
      <c r="B10" s="34" t="s">
        <v>864</v>
      </c>
      <c r="C10" s="879">
        <v>89327.913459999982</v>
      </c>
      <c r="D10" s="839">
        <v>25134.033159999999</v>
      </c>
      <c r="E10" s="328">
        <f t="shared" si="1"/>
        <v>28.136818813365355</v>
      </c>
      <c r="F10" s="839">
        <v>1366601.3536399999</v>
      </c>
      <c r="G10" s="839">
        <v>330154.44270999997</v>
      </c>
      <c r="H10" s="327">
        <f t="shared" si="2"/>
        <v>24.158796698877829</v>
      </c>
      <c r="I10" s="218">
        <v>-305020.40954999998</v>
      </c>
      <c r="J10" s="18"/>
      <c r="K10" s="39"/>
      <c r="L10" s="60"/>
      <c r="M10" s="354"/>
      <c r="N10" s="15"/>
      <c r="O10" s="15"/>
    </row>
    <row r="11" spans="1:15" s="1128" customFormat="1" ht="15.75">
      <c r="A11" s="15"/>
      <c r="B11" s="34" t="s">
        <v>895</v>
      </c>
      <c r="C11" s="879">
        <v>100952.20099999997</v>
      </c>
      <c r="D11" s="1165">
        <v>18767.16691</v>
      </c>
      <c r="E11" s="328">
        <f t="shared" si="1"/>
        <v>18.590151303387636</v>
      </c>
      <c r="F11" s="1165">
        <v>1633099.7882800004</v>
      </c>
      <c r="G11" s="1165">
        <v>371193.18077999994</v>
      </c>
      <c r="H11" s="327">
        <f t="shared" si="2"/>
        <v>22.729363107134123</v>
      </c>
      <c r="I11" s="218">
        <v>-352426.01386999991</v>
      </c>
      <c r="J11" s="18"/>
      <c r="K11" s="39"/>
      <c r="L11" s="60"/>
      <c r="M11" s="354"/>
      <c r="N11" s="15"/>
      <c r="O11" s="15"/>
    </row>
    <row r="12" spans="1:15" ht="18.75">
      <c r="A12" s="15"/>
      <c r="B12" s="34" t="s">
        <v>972</v>
      </c>
      <c r="C12" s="1290">
        <f>'DOM&amp;AGREXP22'!C11</f>
        <v>27216.39256</v>
      </c>
      <c r="D12" s="721">
        <v>3568.40355</v>
      </c>
      <c r="E12" s="328">
        <f t="shared" si="1"/>
        <v>13.111228985006969</v>
      </c>
      <c r="F12" s="328">
        <v>514893.34411000099</v>
      </c>
      <c r="G12" s="328">
        <v>102215.61969999998</v>
      </c>
      <c r="H12" s="328">
        <f t="shared" si="2"/>
        <v>19.851804430814862</v>
      </c>
      <c r="I12" s="1291">
        <f t="shared" si="0"/>
        <v>-98647.216149999978</v>
      </c>
      <c r="J12" s="18"/>
      <c r="K12" s="712"/>
      <c r="L12" s="713"/>
      <c r="M12" s="354"/>
      <c r="N12" s="15"/>
      <c r="O12" s="15"/>
    </row>
    <row r="13" spans="1:15" ht="18.75">
      <c r="A13" s="15"/>
      <c r="B13" s="377" t="s">
        <v>1082</v>
      </c>
      <c r="C13" s="1290">
        <f>'DOM&amp;AGREXP22'!C12</f>
        <v>25705.948230000002</v>
      </c>
      <c r="D13" s="721">
        <v>4503.4773099999993</v>
      </c>
      <c r="E13" s="328">
        <f t="shared" si="1"/>
        <v>17.519203219837802</v>
      </c>
      <c r="F13" s="328">
        <v>601118.3256399997</v>
      </c>
      <c r="G13" s="328">
        <v>121842.34090000002</v>
      </c>
      <c r="H13" s="328">
        <f t="shared" si="2"/>
        <v>20.269277395640319</v>
      </c>
      <c r="I13" s="1291">
        <f t="shared" si="0"/>
        <v>-117338.86359000002</v>
      </c>
      <c r="J13" s="18"/>
      <c r="K13" s="712"/>
      <c r="L13" s="713"/>
      <c r="M13" s="354"/>
      <c r="N13" s="15"/>
      <c r="O13" s="15"/>
    </row>
    <row r="14" spans="1:15" ht="18.75">
      <c r="A14" s="15"/>
      <c r="B14" s="377" t="s">
        <v>1083</v>
      </c>
      <c r="C14" s="1290">
        <f>'DOM&amp;AGREXP22'!C13</f>
        <v>26581.762079999997</v>
      </c>
      <c r="D14" s="721">
        <v>5417.1251400000001</v>
      </c>
      <c r="E14" s="328">
        <f t="shared" si="1"/>
        <v>20.379104754969656</v>
      </c>
      <c r="F14" s="328">
        <v>480485.01996999938</v>
      </c>
      <c r="G14" s="328">
        <v>131662.12948</v>
      </c>
      <c r="H14" s="328">
        <f t="shared" si="2"/>
        <v>27.401921809803923</v>
      </c>
      <c r="I14" s="1291">
        <f t="shared" si="0"/>
        <v>-126245.00434</v>
      </c>
      <c r="J14" s="18"/>
      <c r="K14" s="712"/>
      <c r="L14" s="713"/>
      <c r="M14" s="354"/>
      <c r="N14" s="15"/>
      <c r="O14" s="15"/>
    </row>
    <row r="15" spans="1:15" ht="18.75">
      <c r="A15" s="15"/>
      <c r="B15" s="150" t="s">
        <v>1084</v>
      </c>
      <c r="C15" s="1290">
        <f>'DOM&amp;AGREXP22'!C14</f>
        <v>28261.314350000001</v>
      </c>
      <c r="D15" s="721">
        <v>4747.311709999999</v>
      </c>
      <c r="E15" s="328">
        <f t="shared" si="1"/>
        <v>16.797915522283553</v>
      </c>
      <c r="F15" s="328">
        <v>673016.47263999993</v>
      </c>
      <c r="G15" s="328">
        <v>129806.93153999999</v>
      </c>
      <c r="H15" s="328">
        <f t="shared" si="2"/>
        <v>19.287333492865994</v>
      </c>
      <c r="I15" s="1291">
        <f t="shared" si="0"/>
        <v>-125059.61983</v>
      </c>
      <c r="J15" s="18"/>
      <c r="K15" s="712"/>
      <c r="L15" s="713"/>
      <c r="M15" s="354"/>
      <c r="N15" s="15"/>
      <c r="O15" s="15"/>
    </row>
    <row r="16" spans="1:15" ht="16.5" thickBot="1">
      <c r="A16" s="15"/>
      <c r="B16" s="106" t="s">
        <v>934</v>
      </c>
      <c r="C16" s="424">
        <f>SUM(C12:C15)</f>
        <v>107765.41722</v>
      </c>
      <c r="D16" s="424">
        <f>SUM(D12:D15)</f>
        <v>18236.317709999999</v>
      </c>
      <c r="E16" s="424">
        <f>AVERAGEA(E12:E15)</f>
        <v>16.951863120524493</v>
      </c>
      <c r="F16" s="424">
        <f>SUM(F12:F15)</f>
        <v>2269513.16236</v>
      </c>
      <c r="G16" s="424">
        <f>SUM(G12:G15)</f>
        <v>485527.02162000001</v>
      </c>
      <c r="H16" s="424">
        <f>AVERAGEA(H12:H15)</f>
        <v>21.702584282281276</v>
      </c>
      <c r="I16" s="425">
        <f t="shared" si="0"/>
        <v>-467290.70391000004</v>
      </c>
      <c r="J16" s="18"/>
      <c r="K16" s="39"/>
      <c r="L16" s="354"/>
      <c r="M16" s="39"/>
      <c r="N16" s="15"/>
      <c r="O16" s="15"/>
    </row>
    <row r="17" spans="1:15" ht="15.75">
      <c r="A17" s="15"/>
      <c r="B17" s="68" t="s">
        <v>803</v>
      </c>
      <c r="C17" s="16"/>
      <c r="D17" s="16"/>
      <c r="E17" s="1048"/>
      <c r="F17" s="16"/>
      <c r="G17" s="16"/>
      <c r="H17" s="16"/>
      <c r="I17" s="16"/>
      <c r="J17" s="18"/>
      <c r="K17" s="39"/>
      <c r="L17" s="39"/>
      <c r="M17" s="39"/>
      <c r="N17" s="15"/>
      <c r="O17" s="15"/>
    </row>
    <row r="18" spans="1:15" ht="15.75">
      <c r="A18" s="15"/>
      <c r="B18" s="589"/>
      <c r="C18" s="16"/>
      <c r="D18" s="16"/>
      <c r="E18" s="16"/>
      <c r="F18" s="16"/>
      <c r="G18" s="16"/>
      <c r="H18" s="16"/>
      <c r="I18" s="16"/>
      <c r="J18" s="18"/>
      <c r="K18" s="15"/>
      <c r="L18" s="15"/>
      <c r="M18" s="15"/>
      <c r="N18" s="15"/>
      <c r="O18" s="15"/>
    </row>
    <row r="19" spans="1:15" ht="15.75">
      <c r="A19" s="15"/>
      <c r="B19" s="16"/>
      <c r="C19" s="16"/>
      <c r="D19" s="16"/>
      <c r="E19" s="16"/>
      <c r="F19" s="16"/>
      <c r="G19" s="16"/>
      <c r="H19" s="16"/>
      <c r="I19" s="16"/>
      <c r="J19" s="18"/>
      <c r="K19" s="15"/>
      <c r="L19" s="15"/>
      <c r="M19" s="15"/>
      <c r="N19" s="15"/>
      <c r="O19" s="15"/>
    </row>
    <row r="20" spans="1:15" s="488" customFormat="1" ht="15.75">
      <c r="A20" s="15"/>
      <c r="B20" s="16"/>
      <c r="C20" s="16"/>
      <c r="D20" s="16"/>
      <c r="E20" s="16"/>
      <c r="F20" s="16"/>
      <c r="G20" s="16"/>
      <c r="H20" s="16"/>
      <c r="I20" s="16"/>
      <c r="J20" s="18"/>
      <c r="K20" s="15"/>
      <c r="L20" s="15"/>
      <c r="M20" s="15"/>
      <c r="N20" s="15"/>
      <c r="O20" s="15"/>
    </row>
    <row r="21" spans="1:15" s="488" customFormat="1" ht="15.75">
      <c r="A21" s="15"/>
      <c r="B21" s="16"/>
      <c r="C21" s="16"/>
      <c r="D21" s="16"/>
      <c r="E21" s="16"/>
      <c r="F21" s="16"/>
      <c r="G21" s="16"/>
      <c r="H21" s="16"/>
      <c r="I21" s="16"/>
      <c r="J21" s="18"/>
      <c r="K21" s="15"/>
      <c r="L21" s="15"/>
      <c r="M21" s="15"/>
      <c r="N21" s="15"/>
      <c r="O21" s="15"/>
    </row>
    <row r="22" spans="1:15" s="488" customFormat="1" ht="15.75">
      <c r="A22" s="15"/>
      <c r="B22" s="16"/>
      <c r="C22" s="16"/>
      <c r="D22" s="16"/>
      <c r="E22" s="16"/>
      <c r="F22" s="16"/>
      <c r="G22" s="16"/>
      <c r="H22" s="16"/>
      <c r="I22" s="16"/>
      <c r="J22" s="18"/>
      <c r="K22" s="15"/>
      <c r="L22" s="15"/>
      <c r="M22" s="15"/>
      <c r="N22" s="15"/>
      <c r="O22" s="15"/>
    </row>
    <row r="23" spans="1:15" s="488" customFormat="1" ht="15.75">
      <c r="A23" s="15"/>
      <c r="B23" s="16"/>
      <c r="C23" s="16"/>
      <c r="D23" s="16"/>
      <c r="E23" s="16"/>
      <c r="F23" s="16"/>
      <c r="G23" s="16"/>
      <c r="H23" s="16"/>
      <c r="I23" s="16"/>
      <c r="J23" s="18"/>
      <c r="K23" s="15"/>
      <c r="L23" s="15"/>
      <c r="M23" s="15"/>
      <c r="N23" s="15"/>
      <c r="O23" s="15"/>
    </row>
    <row r="24" spans="1:15" ht="15.75">
      <c r="A24" s="15"/>
      <c r="D24" s="16" t="s">
        <v>65</v>
      </c>
      <c r="E24" s="16" t="s">
        <v>65</v>
      </c>
      <c r="F24" s="16"/>
      <c r="G24" s="16"/>
      <c r="H24" s="16"/>
      <c r="I24" s="16"/>
      <c r="J24" s="18"/>
      <c r="K24" s="15"/>
      <c r="L24" s="15"/>
      <c r="M24" s="15"/>
      <c r="N24" s="15"/>
      <c r="O24" s="15"/>
    </row>
    <row r="25" spans="1:15" ht="15.75">
      <c r="A25" s="15"/>
      <c r="C25" s="392" t="s">
        <v>229</v>
      </c>
      <c r="D25" s="18" t="s">
        <v>9</v>
      </c>
      <c r="E25" s="18" t="s">
        <v>64</v>
      </c>
      <c r="F25" s="16"/>
      <c r="G25" s="16"/>
      <c r="H25" s="16"/>
      <c r="I25" s="16"/>
      <c r="J25" s="18"/>
      <c r="K25" s="15"/>
      <c r="L25" s="15"/>
      <c r="M25" s="15"/>
      <c r="N25" s="15"/>
      <c r="O25" s="15"/>
    </row>
    <row r="26" spans="1:15" ht="15.75">
      <c r="A26" s="15"/>
      <c r="B26" s="84"/>
      <c r="C26" s="393" t="s">
        <v>813</v>
      </c>
      <c r="D26" s="356">
        <f>D8</f>
        <v>31210.080280000002</v>
      </c>
      <c r="E26" s="356">
        <f>G8</f>
        <v>367005.44122000004</v>
      </c>
      <c r="F26" s="84"/>
      <c r="G26" s="18"/>
      <c r="H26" s="18"/>
      <c r="I26" s="18"/>
      <c r="J26" s="18"/>
      <c r="K26" s="15"/>
      <c r="L26" s="15"/>
      <c r="M26" s="15"/>
      <c r="N26" s="15"/>
      <c r="O26" s="15"/>
    </row>
    <row r="27" spans="1:15" ht="15.75">
      <c r="A27" s="15"/>
      <c r="B27" s="84"/>
      <c r="C27" s="393" t="s">
        <v>834</v>
      </c>
      <c r="D27" s="711">
        <f>D9</f>
        <v>32704.211790000001</v>
      </c>
      <c r="E27" s="711">
        <f>G9</f>
        <v>373914.98700000008</v>
      </c>
      <c r="F27" s="84"/>
      <c r="G27" s="18"/>
      <c r="H27" s="18"/>
      <c r="I27" s="18"/>
      <c r="J27" s="18"/>
      <c r="K27" s="15"/>
      <c r="L27" s="15"/>
      <c r="M27" s="15"/>
      <c r="N27" s="15"/>
      <c r="O27" s="15"/>
    </row>
    <row r="28" spans="1:15" ht="15.75">
      <c r="A28" s="15"/>
      <c r="B28" s="84"/>
      <c r="C28" s="393" t="s">
        <v>864</v>
      </c>
      <c r="D28" s="356">
        <f>D10</f>
        <v>25134.033159999999</v>
      </c>
      <c r="E28" s="356">
        <f>G10</f>
        <v>330154.44270999997</v>
      </c>
      <c r="F28" s="84"/>
      <c r="G28" s="18"/>
      <c r="H28" s="18"/>
      <c r="I28" s="18"/>
      <c r="J28" s="18"/>
      <c r="K28" s="15"/>
      <c r="L28" s="15"/>
      <c r="M28" s="15"/>
      <c r="N28" s="15"/>
      <c r="O28" s="15"/>
    </row>
    <row r="29" spans="1:15" ht="15.75">
      <c r="A29" s="15"/>
      <c r="B29" s="84"/>
      <c r="C29" s="393" t="s">
        <v>895</v>
      </c>
      <c r="D29" s="93">
        <f>D11</f>
        <v>18767.16691</v>
      </c>
      <c r="E29" s="93">
        <f>G11</f>
        <v>371193.18077999994</v>
      </c>
      <c r="F29" s="84"/>
      <c r="G29" s="18"/>
      <c r="H29" s="18"/>
      <c r="I29" s="18"/>
      <c r="J29" s="18"/>
      <c r="K29" s="15"/>
      <c r="L29" s="15"/>
      <c r="M29" s="15"/>
      <c r="N29" s="15"/>
      <c r="O29" s="15"/>
    </row>
    <row r="30" spans="1:15" ht="15.75">
      <c r="A30" s="15"/>
      <c r="B30" s="18"/>
      <c r="C30" s="393" t="s">
        <v>950</v>
      </c>
      <c r="D30" s="93">
        <f>D16</f>
        <v>18236.317709999999</v>
      </c>
      <c r="E30" s="93">
        <f>G16</f>
        <v>485527.02162000001</v>
      </c>
      <c r="F30" s="18"/>
      <c r="G30" s="18"/>
      <c r="H30" s="18"/>
      <c r="I30" s="18"/>
      <c r="J30" s="18"/>
      <c r="K30" s="15"/>
      <c r="L30" s="15"/>
      <c r="M30" s="15"/>
      <c r="N30" s="15"/>
      <c r="O30" s="15"/>
    </row>
    <row r="31" spans="1:15" ht="15.75">
      <c r="A31" s="15"/>
      <c r="B31" s="18"/>
      <c r="C31" s="1423"/>
      <c r="D31" s="18"/>
      <c r="E31" s="18"/>
      <c r="F31" s="18"/>
      <c r="G31" s="18"/>
      <c r="H31" s="18"/>
      <c r="I31" s="18"/>
      <c r="J31" s="18"/>
      <c r="K31" s="15"/>
      <c r="L31" s="15"/>
      <c r="M31" s="15"/>
      <c r="N31" s="15"/>
      <c r="O31" s="15"/>
    </row>
    <row r="32" spans="1:15">
      <c r="A32" s="15"/>
      <c r="B32" s="15"/>
      <c r="C32" s="15"/>
      <c r="D32" s="15"/>
      <c r="E32" s="18"/>
      <c r="F32" s="18"/>
      <c r="G32" s="18"/>
      <c r="H32" s="18"/>
      <c r="I32" s="18"/>
      <c r="J32" s="18"/>
      <c r="K32" s="15"/>
      <c r="L32" s="15"/>
      <c r="M32" s="15"/>
      <c r="N32" s="15"/>
      <c r="O32" s="15"/>
    </row>
    <row r="33" spans="1:15">
      <c r="A33" s="15"/>
      <c r="B33" s="18"/>
      <c r="C33" s="18"/>
      <c r="D33" s="18"/>
      <c r="E33" s="18"/>
      <c r="F33" s="18"/>
      <c r="G33" s="18"/>
      <c r="H33" s="18"/>
      <c r="I33" s="18"/>
      <c r="J33" s="18"/>
      <c r="K33" s="15"/>
      <c r="L33" s="15"/>
      <c r="M33" s="15"/>
      <c r="N33" s="15"/>
      <c r="O33" s="15"/>
    </row>
    <row r="34" spans="1:15">
      <c r="A34" s="15"/>
      <c r="B34" s="18"/>
      <c r="C34" s="18"/>
      <c r="D34" s="18"/>
      <c r="E34" s="18"/>
      <c r="F34" s="18"/>
      <c r="G34" s="18"/>
      <c r="H34" s="18"/>
      <c r="I34" s="18"/>
      <c r="J34" s="18"/>
      <c r="K34" s="15"/>
      <c r="L34" s="15"/>
      <c r="M34" s="15"/>
      <c r="N34" s="15"/>
      <c r="O34" s="15"/>
    </row>
    <row r="35" spans="1:15">
      <c r="A35" s="15"/>
      <c r="B35" s="18"/>
      <c r="C35" s="18"/>
      <c r="D35" s="18"/>
      <c r="E35" s="18"/>
      <c r="F35" s="18"/>
      <c r="G35" s="18"/>
      <c r="H35" s="18"/>
      <c r="I35" s="18"/>
      <c r="J35" s="18"/>
      <c r="K35" s="15"/>
      <c r="L35" s="15"/>
      <c r="M35" s="15"/>
      <c r="N35" s="15"/>
      <c r="O35" s="15"/>
    </row>
    <row r="36" spans="1:15">
      <c r="A36" s="15"/>
      <c r="B36" s="18"/>
      <c r="C36" s="18"/>
      <c r="D36" s="18"/>
      <c r="E36" s="18"/>
      <c r="F36" s="18"/>
      <c r="G36" s="18"/>
      <c r="H36" s="18"/>
      <c r="I36" s="18"/>
      <c r="J36" s="18"/>
      <c r="K36" s="15"/>
      <c r="L36" s="15"/>
      <c r="M36" s="15"/>
      <c r="N36" s="15"/>
      <c r="O36" s="15"/>
    </row>
    <row r="37" spans="1:15">
      <c r="A37" s="15"/>
      <c r="B37" s="18"/>
      <c r="C37" s="18"/>
      <c r="D37" s="18"/>
      <c r="E37" s="18"/>
      <c r="F37" s="18"/>
      <c r="G37" s="18"/>
      <c r="H37" s="18"/>
      <c r="I37" s="18"/>
      <c r="J37" s="18"/>
      <c r="K37" s="15"/>
      <c r="L37" s="15"/>
      <c r="M37" s="15"/>
      <c r="N37" s="15"/>
      <c r="O37" s="15"/>
    </row>
    <row r="38" spans="1:15">
      <c r="A38" s="15"/>
      <c r="B38" s="18"/>
      <c r="C38" s="18"/>
      <c r="D38" s="18"/>
      <c r="E38" s="18"/>
      <c r="F38" s="18"/>
      <c r="G38" s="18"/>
      <c r="H38" s="18"/>
      <c r="I38" s="18"/>
      <c r="J38" s="18"/>
      <c r="K38" s="15"/>
      <c r="L38" s="15"/>
      <c r="M38" s="15"/>
      <c r="N38" s="15"/>
      <c r="O38" s="15"/>
    </row>
  </sheetData>
  <mergeCells count="4">
    <mergeCell ref="B4:B7"/>
    <mergeCell ref="C4:E4"/>
    <mergeCell ref="F4:H4"/>
    <mergeCell ref="B2:I2"/>
  </mergeCells>
  <pageMargins left="0.7" right="0.7" top="0.75" bottom="0.75" header="0.3" footer="0.3"/>
  <pageSetup orientation="portrait" r:id="rId1"/>
  <ignoredErrors>
    <ignoredError sqref="C7:H7 B8:B11 C26:C28 C29:C30" numberStoredAsText="1"/>
    <ignoredError sqref="C16:D16 F16:G16" formulaRange="1"/>
    <ignoredError sqref="C12:C15 D27:E27" unlockedFormula="1"/>
    <ignoredError sqref="H16" evalError="1"/>
    <ignoredError sqref="E16" formula="1"/>
  </ignoredErrors>
  <drawing r:id="rId2"/>
</worksheet>
</file>

<file path=xl/worksheets/sheet22.xml><?xml version="1.0" encoding="utf-8"?>
<worksheet xmlns="http://schemas.openxmlformats.org/spreadsheetml/2006/main" xmlns:r="http://schemas.openxmlformats.org/officeDocument/2006/relationships">
  <sheetPr codeName="Sheet22"/>
  <dimension ref="A1:L133"/>
  <sheetViews>
    <sheetView showGridLines="0" topLeftCell="A2" workbookViewId="0">
      <selection activeCell="A2" sqref="A2"/>
    </sheetView>
  </sheetViews>
  <sheetFormatPr defaultRowHeight="15"/>
  <cols>
    <col min="2" max="2" width="26.5546875" customWidth="1"/>
    <col min="3" max="3" width="8.21875" style="536" customWidth="1"/>
    <col min="4" max="4" width="6" style="536" customWidth="1"/>
    <col min="5" max="5" width="8.5546875" style="634" customWidth="1"/>
    <col min="6" max="6" width="7.5546875" style="634" customWidth="1"/>
    <col min="7" max="7" width="8.21875" style="742" customWidth="1"/>
    <col min="8" max="8" width="7.5546875" style="742" customWidth="1"/>
    <col min="9" max="9" width="9.109375" style="878" customWidth="1"/>
    <col min="10" max="10" width="7.5546875" style="878" customWidth="1"/>
    <col min="11" max="11" width="9" style="1128" customWidth="1"/>
    <col min="12" max="12" width="7.5546875" style="1128" customWidth="1"/>
  </cols>
  <sheetData>
    <row r="1" spans="1:12" s="532" customFormat="1">
      <c r="C1" s="536"/>
      <c r="D1" s="536"/>
      <c r="E1" s="634"/>
      <c r="F1" s="634"/>
      <c r="G1" s="742"/>
      <c r="H1" s="742"/>
      <c r="I1" s="878"/>
      <c r="J1" s="878"/>
      <c r="K1" s="1128"/>
      <c r="L1" s="1128"/>
    </row>
    <row r="2" spans="1:12" ht="22.5" customHeight="1">
      <c r="A2" s="15"/>
      <c r="B2" s="633" t="s">
        <v>973</v>
      </c>
      <c r="C2" s="633"/>
      <c r="D2" s="633"/>
      <c r="E2" s="633"/>
      <c r="F2" s="633"/>
      <c r="G2" s="741"/>
      <c r="H2" s="741"/>
      <c r="I2" s="877"/>
      <c r="J2" s="877"/>
      <c r="K2" s="1127"/>
      <c r="L2" s="1127"/>
    </row>
    <row r="3" spans="1:12" ht="12" customHeight="1" thickBot="1">
      <c r="A3" s="15"/>
      <c r="B3" s="16"/>
    </row>
    <row r="4" spans="1:12" ht="21" customHeight="1">
      <c r="A4" s="15"/>
      <c r="B4" s="1490" t="s">
        <v>269</v>
      </c>
      <c r="C4" s="1532">
        <v>2018</v>
      </c>
      <c r="D4" s="1533"/>
      <c r="E4" s="1532">
        <v>2019</v>
      </c>
      <c r="F4" s="1533"/>
      <c r="G4" s="1532">
        <v>2020</v>
      </c>
      <c r="H4" s="1533"/>
      <c r="I4" s="1532">
        <v>2021</v>
      </c>
      <c r="J4" s="1533"/>
      <c r="K4" s="1530">
        <v>2022</v>
      </c>
      <c r="L4" s="1531"/>
    </row>
    <row r="5" spans="1:12" ht="21" customHeight="1">
      <c r="A5" s="15"/>
      <c r="B5" s="1492"/>
      <c r="C5" s="134" t="s">
        <v>229</v>
      </c>
      <c r="D5" s="134" t="s">
        <v>270</v>
      </c>
      <c r="E5" s="134" t="s">
        <v>229</v>
      </c>
      <c r="F5" s="134" t="s">
        <v>270</v>
      </c>
      <c r="G5" s="655" t="s">
        <v>229</v>
      </c>
      <c r="H5" s="655" t="s">
        <v>270</v>
      </c>
      <c r="I5" s="655" t="s">
        <v>229</v>
      </c>
      <c r="J5" s="655" t="s">
        <v>270</v>
      </c>
      <c r="K5" s="858" t="s">
        <v>229</v>
      </c>
      <c r="L5" s="698" t="s">
        <v>270</v>
      </c>
    </row>
    <row r="6" spans="1:12" ht="21" customHeight="1">
      <c r="A6" s="15"/>
      <c r="B6" s="377" t="s">
        <v>271</v>
      </c>
      <c r="C6" s="653">
        <v>0</v>
      </c>
      <c r="D6" s="652">
        <f t="shared" ref="D6:D15" si="0">+C6*100/C$16</f>
        <v>0</v>
      </c>
      <c r="E6" s="653">
        <v>0</v>
      </c>
      <c r="F6" s="652">
        <f>+E6*100/E$16</f>
        <v>0</v>
      </c>
      <c r="G6" s="882">
        <v>0</v>
      </c>
      <c r="H6" s="883">
        <f>+G6*100/G$16</f>
        <v>0</v>
      </c>
      <c r="I6" s="882">
        <v>0</v>
      </c>
      <c r="J6" s="883">
        <f>+I6*100/I$16</f>
        <v>0</v>
      </c>
      <c r="K6" s="1293">
        <v>0</v>
      </c>
      <c r="L6" s="1379">
        <f>+K6*100/K$16</f>
        <v>0</v>
      </c>
    </row>
    <row r="7" spans="1:12" ht="21" customHeight="1">
      <c r="A7" s="15"/>
      <c r="B7" s="377" t="s">
        <v>272</v>
      </c>
      <c r="C7" s="321">
        <v>79346.758879999994</v>
      </c>
      <c r="D7" s="135">
        <f t="shared" si="0"/>
        <v>21.620049723577772</v>
      </c>
      <c r="E7" s="321">
        <v>82694.892749999999</v>
      </c>
      <c r="F7" s="490">
        <f t="shared" ref="F7:F15" si="1">+E7*100/E$16</f>
        <v>22.115961013886828</v>
      </c>
      <c r="G7" s="882">
        <v>4138.6791700000003</v>
      </c>
      <c r="H7" s="884">
        <f t="shared" ref="H7:H15" si="2">+G7*100/G$16</f>
        <v>4.3223669508915945</v>
      </c>
      <c r="I7" s="882">
        <v>85486.384710000013</v>
      </c>
      <c r="J7" s="884">
        <f t="shared" ref="J7:J15" si="3">+I7*100/I$16</f>
        <v>23.030160341406258</v>
      </c>
      <c r="K7" s="1293">
        <v>111251.42991000001</v>
      </c>
      <c r="L7" s="1380">
        <f t="shared" ref="L7:L15" si="4">+K7*100/K$16</f>
        <v>22.913582433972135</v>
      </c>
    </row>
    <row r="8" spans="1:12" ht="21" customHeight="1">
      <c r="A8" s="15"/>
      <c r="B8" s="377" t="s">
        <v>273</v>
      </c>
      <c r="C8" s="321">
        <v>46854.190139999999</v>
      </c>
      <c r="D8" s="135">
        <f t="shared" si="0"/>
        <v>12.766620021830528</v>
      </c>
      <c r="E8" s="321">
        <v>43212.353729999995</v>
      </c>
      <c r="F8" s="490">
        <f t="shared" si="1"/>
        <v>11.556732207152743</v>
      </c>
      <c r="G8" s="882">
        <v>5684.9204</v>
      </c>
      <c r="H8" s="884">
        <f t="shared" si="2"/>
        <v>5.9372352980454446</v>
      </c>
      <c r="I8" s="882">
        <v>41694.001660000002</v>
      </c>
      <c r="J8" s="884">
        <f t="shared" si="3"/>
        <v>11.232426622813239</v>
      </c>
      <c r="K8" s="1293">
        <v>53213.176410000007</v>
      </c>
      <c r="L8" s="1380">
        <f t="shared" si="4"/>
        <v>10.959899618642451</v>
      </c>
    </row>
    <row r="9" spans="1:12" ht="21" customHeight="1">
      <c r="A9" s="15"/>
      <c r="B9" s="377" t="s">
        <v>274</v>
      </c>
      <c r="C9" s="321">
        <v>30008.0933</v>
      </c>
      <c r="D9" s="135">
        <f t="shared" si="0"/>
        <v>8.1764709537403721</v>
      </c>
      <c r="E9" s="321">
        <v>27454.875210000002</v>
      </c>
      <c r="F9" s="490">
        <f t="shared" si="1"/>
        <v>7.3425447399892532</v>
      </c>
      <c r="G9" s="882">
        <v>7717.4361799999997</v>
      </c>
      <c r="H9" s="884">
        <f t="shared" si="2"/>
        <v>8.0599606105846249</v>
      </c>
      <c r="I9" s="882">
        <v>27620.136180000001</v>
      </c>
      <c r="J9" s="884">
        <f t="shared" si="3"/>
        <v>7.4409061400214656</v>
      </c>
      <c r="K9" s="1293">
        <v>39335.367300000005</v>
      </c>
      <c r="L9" s="1380">
        <f t="shared" si="4"/>
        <v>8.1015963743411259</v>
      </c>
    </row>
    <row r="10" spans="1:12" ht="21" customHeight="1">
      <c r="A10" s="15"/>
      <c r="B10" s="377" t="s">
        <v>275</v>
      </c>
      <c r="C10" s="321">
        <v>65399.59653000001</v>
      </c>
      <c r="D10" s="135">
        <f t="shared" si="0"/>
        <v>17.819789350424497</v>
      </c>
      <c r="E10" s="321">
        <v>69800.477700000003</v>
      </c>
      <c r="F10" s="490">
        <f t="shared" si="1"/>
        <v>18.667472587826495</v>
      </c>
      <c r="G10" s="882">
        <v>33189.196049999999</v>
      </c>
      <c r="H10" s="884">
        <f t="shared" si="2"/>
        <v>34.662238419698966</v>
      </c>
      <c r="I10" s="882">
        <v>70341.344219999999</v>
      </c>
      <c r="J10" s="884">
        <f t="shared" si="3"/>
        <v>18.950063703268874</v>
      </c>
      <c r="K10" s="1293">
        <v>79932.15913</v>
      </c>
      <c r="L10" s="1380">
        <f t="shared" si="4"/>
        <v>16.462998442647461</v>
      </c>
    </row>
    <row r="11" spans="1:12" ht="21" customHeight="1">
      <c r="A11" s="15"/>
      <c r="B11" s="377" t="s">
        <v>276</v>
      </c>
      <c r="C11" s="321">
        <v>63774.740539999999</v>
      </c>
      <c r="D11" s="135">
        <f t="shared" si="0"/>
        <v>17.377055862714162</v>
      </c>
      <c r="E11" s="321">
        <v>64785.822240000001</v>
      </c>
      <c r="F11" s="490">
        <f t="shared" si="1"/>
        <v>17.326350772883035</v>
      </c>
      <c r="G11" s="882">
        <v>10187.7742</v>
      </c>
      <c r="H11" s="884">
        <f t="shared" si="2"/>
        <v>10.639940110464288</v>
      </c>
      <c r="I11" s="882">
        <v>60162.048519999997</v>
      </c>
      <c r="J11" s="884">
        <f t="shared" si="3"/>
        <v>16.207746164296331</v>
      </c>
      <c r="K11" s="1293">
        <v>78914.49497</v>
      </c>
      <c r="L11" s="1380">
        <f t="shared" si="4"/>
        <v>16.253398155809592</v>
      </c>
    </row>
    <row r="12" spans="1:12" ht="21" customHeight="1">
      <c r="A12" s="15"/>
      <c r="B12" s="377" t="s">
        <v>277</v>
      </c>
      <c r="C12" s="321">
        <v>15226.405279999999</v>
      </c>
      <c r="D12" s="135">
        <f t="shared" si="0"/>
        <v>4.14882276115154</v>
      </c>
      <c r="E12" s="321">
        <v>14234.91778</v>
      </c>
      <c r="F12" s="490">
        <f t="shared" si="1"/>
        <v>3.8069931066978064</v>
      </c>
      <c r="G12" s="882">
        <v>5944.7856300000003</v>
      </c>
      <c r="H12" s="884">
        <f t="shared" si="2"/>
        <v>6.208634175730821</v>
      </c>
      <c r="I12" s="882">
        <v>11615.710550000002</v>
      </c>
      <c r="J12" s="884">
        <f t="shared" si="3"/>
        <v>3.1292898553770678</v>
      </c>
      <c r="K12" s="1293">
        <v>25080.028999999999</v>
      </c>
      <c r="L12" s="1380">
        <f t="shared" si="4"/>
        <v>5.165536410658361</v>
      </c>
    </row>
    <row r="13" spans="1:12" ht="21" customHeight="1">
      <c r="A13" s="15"/>
      <c r="B13" s="377" t="s">
        <v>278</v>
      </c>
      <c r="C13" s="321">
        <v>12788.00634</v>
      </c>
      <c r="D13" s="135">
        <f t="shared" si="0"/>
        <v>3.4844187316378989</v>
      </c>
      <c r="E13" s="321">
        <v>13896.69464</v>
      </c>
      <c r="F13" s="490">
        <f t="shared" si="1"/>
        <v>3.7165385510477007</v>
      </c>
      <c r="G13" s="882">
        <v>6042.7305099999994</v>
      </c>
      <c r="H13" s="884">
        <f t="shared" si="2"/>
        <v>6.3109261618769805</v>
      </c>
      <c r="I13" s="882">
        <v>13368.797279999999</v>
      </c>
      <c r="J13" s="884">
        <f t="shared" si="3"/>
        <v>3.6015740515242545</v>
      </c>
      <c r="K13" s="1293">
        <v>15595.399979999998</v>
      </c>
      <c r="L13" s="1380">
        <f t="shared" si="4"/>
        <v>3.2120619332406144</v>
      </c>
    </row>
    <row r="14" spans="1:12" ht="21" customHeight="1">
      <c r="A14" s="15"/>
      <c r="B14" s="377" t="s">
        <v>279</v>
      </c>
      <c r="C14" s="321">
        <v>15427.95566</v>
      </c>
      <c r="D14" s="135">
        <f t="shared" si="0"/>
        <v>4.203740306605364</v>
      </c>
      <c r="E14" s="321">
        <v>16600.780439999999</v>
      </c>
      <c r="F14" s="490">
        <f t="shared" si="1"/>
        <v>4.4397205293084436</v>
      </c>
      <c r="G14" s="882">
        <v>8541.7464799999998</v>
      </c>
      <c r="H14" s="884">
        <f t="shared" si="2"/>
        <v>8.9208564306391018</v>
      </c>
      <c r="I14" s="882">
        <v>19134.55977</v>
      </c>
      <c r="J14" s="884">
        <f t="shared" si="3"/>
        <v>5.1548791197596735</v>
      </c>
      <c r="K14" s="1293">
        <v>22670.691210000001</v>
      </c>
      <c r="L14" s="1380">
        <f t="shared" si="4"/>
        <v>4.6693040466598932</v>
      </c>
    </row>
    <row r="15" spans="1:12" ht="21" customHeight="1">
      <c r="A15" s="15"/>
      <c r="B15" s="36" t="s">
        <v>280</v>
      </c>
      <c r="C15" s="321">
        <v>38179.69455</v>
      </c>
      <c r="D15" s="135">
        <f t="shared" si="0"/>
        <v>10.403032288317853</v>
      </c>
      <c r="E15" s="321">
        <v>41234.172509999997</v>
      </c>
      <c r="F15" s="490">
        <f t="shared" si="1"/>
        <v>11.027686491207691</v>
      </c>
      <c r="G15" s="882">
        <v>14303.02785</v>
      </c>
      <c r="H15" s="884">
        <f t="shared" si="2"/>
        <v>14.937841842068192</v>
      </c>
      <c r="I15" s="882">
        <v>41770.19789000001</v>
      </c>
      <c r="J15" s="884">
        <f t="shared" si="3"/>
        <v>11.25295400153283</v>
      </c>
      <c r="K15" s="1293">
        <v>59533.381540000002</v>
      </c>
      <c r="L15" s="1380">
        <f t="shared" si="4"/>
        <v>12.261622584028366</v>
      </c>
    </row>
    <row r="16" spans="1:12" ht="21" customHeight="1" thickBot="1">
      <c r="A16" s="15"/>
      <c r="B16" s="106" t="s">
        <v>33</v>
      </c>
      <c r="C16" s="136">
        <f t="shared" ref="C16:F16" si="5">SUM(C6:C15)</f>
        <v>367005.44122000004</v>
      </c>
      <c r="D16" s="136">
        <f t="shared" si="5"/>
        <v>99.999999999999972</v>
      </c>
      <c r="E16" s="136">
        <f t="shared" si="5"/>
        <v>373914.98700000002</v>
      </c>
      <c r="F16" s="136">
        <f t="shared" si="5"/>
        <v>100</v>
      </c>
      <c r="G16" s="136">
        <f t="shared" ref="G16:H16" si="6">SUM(G6:G15)</f>
        <v>95750.296469999987</v>
      </c>
      <c r="H16" s="136">
        <f t="shared" si="6"/>
        <v>100.00000000000001</v>
      </c>
      <c r="I16" s="136">
        <f t="shared" ref="I16:J16" si="7">SUM(I6:I15)</f>
        <v>371193.18078000005</v>
      </c>
      <c r="J16" s="136">
        <f t="shared" si="7"/>
        <v>99.999999999999986</v>
      </c>
      <c r="K16" s="881">
        <f t="shared" ref="K16:L16" si="8">SUM(K6:K15)</f>
        <v>485526.12945000001</v>
      </c>
      <c r="L16" s="750">
        <f t="shared" si="8"/>
        <v>100</v>
      </c>
    </row>
    <row r="17" spans="1:2" ht="15.75">
      <c r="A17" s="15"/>
      <c r="B17" s="68" t="s">
        <v>803</v>
      </c>
    </row>
    <row r="18" spans="1:2" ht="15.75">
      <c r="A18" s="15"/>
      <c r="B18" s="108"/>
    </row>
    <row r="19" spans="1:2">
      <c r="A19" s="15"/>
    </row>
    <row r="20" spans="1:2">
      <c r="A20" s="15"/>
      <c r="B20" s="18"/>
    </row>
    <row r="21" spans="1:2">
      <c r="A21" s="15"/>
      <c r="B21" s="15"/>
    </row>
    <row r="22" spans="1:2">
      <c r="A22" s="15"/>
      <c r="B22" s="15"/>
    </row>
    <row r="23" spans="1:2">
      <c r="A23" s="15"/>
      <c r="B23" s="15"/>
    </row>
    <row r="24" spans="1:2">
      <c r="A24" s="15"/>
      <c r="B24" s="15"/>
    </row>
    <row r="25" spans="1:2">
      <c r="A25" s="15"/>
      <c r="B25" s="15"/>
    </row>
    <row r="26" spans="1:2">
      <c r="A26" s="15"/>
      <c r="B26" s="15"/>
    </row>
    <row r="27" spans="1:2">
      <c r="A27" s="15"/>
      <c r="B27" s="15"/>
    </row>
    <row r="28" spans="1:2">
      <c r="A28" s="15"/>
      <c r="B28" s="15"/>
    </row>
    <row r="29" spans="1:2">
      <c r="A29" s="15"/>
      <c r="B29" s="15"/>
    </row>
    <row r="30" spans="1:2">
      <c r="A30" s="15"/>
      <c r="B30" s="15"/>
    </row>
    <row r="31" spans="1:2">
      <c r="A31" s="15"/>
      <c r="B31" s="15"/>
    </row>
    <row r="32" spans="1:2">
      <c r="A32" s="15"/>
      <c r="B32" s="15"/>
    </row>
    <row r="33" spans="1:2">
      <c r="A33" s="15"/>
      <c r="B33" s="15"/>
    </row>
    <row r="34" spans="1:2">
      <c r="A34" s="15"/>
      <c r="B34" s="15"/>
    </row>
    <row r="35" spans="1:2">
      <c r="A35" s="15"/>
      <c r="B35" s="18"/>
    </row>
    <row r="36" spans="1:2">
      <c r="A36" s="15"/>
      <c r="B36" s="18"/>
    </row>
    <row r="37" spans="1:2">
      <c r="A37" s="15"/>
      <c r="B37" s="18"/>
    </row>
    <row r="38" spans="1:2">
      <c r="A38" s="15"/>
      <c r="B38" s="18"/>
    </row>
    <row r="39" spans="1:2">
      <c r="A39" s="15"/>
      <c r="B39" s="18"/>
    </row>
    <row r="40" spans="1:2">
      <c r="A40" s="15"/>
      <c r="B40" s="18"/>
    </row>
    <row r="41" spans="1:2">
      <c r="A41" s="15"/>
      <c r="B41" s="18"/>
    </row>
    <row r="42" spans="1:2">
      <c r="A42" s="15"/>
      <c r="B42" s="15"/>
    </row>
    <row r="43" spans="1:2">
      <c r="A43" s="15"/>
      <c r="B43" s="15"/>
    </row>
    <row r="44" spans="1:2">
      <c r="A44" s="15"/>
      <c r="B44" s="15"/>
    </row>
    <row r="45" spans="1:2">
      <c r="A45" s="15"/>
      <c r="B45" s="15"/>
    </row>
    <row r="46" spans="1:2">
      <c r="A46" s="15"/>
      <c r="B46" s="15"/>
    </row>
    <row r="47" spans="1:2">
      <c r="A47" s="15"/>
      <c r="B47" s="15"/>
    </row>
    <row r="48" spans="1:2">
      <c r="A48" s="15"/>
      <c r="B48" s="15"/>
    </row>
    <row r="49" spans="1:2">
      <c r="A49" s="15"/>
      <c r="B49" s="15"/>
    </row>
    <row r="50" spans="1:2">
      <c r="A50" s="15"/>
      <c r="B50" s="15"/>
    </row>
    <row r="51" spans="1:2">
      <c r="A51" s="15"/>
      <c r="B51" s="15"/>
    </row>
    <row r="52" spans="1:2">
      <c r="A52" s="15"/>
      <c r="B52" s="15"/>
    </row>
    <row r="53" spans="1:2">
      <c r="A53" s="15"/>
      <c r="B53" s="15"/>
    </row>
    <row r="54" spans="1:2">
      <c r="A54" s="15"/>
      <c r="B54" s="15"/>
    </row>
    <row r="55" spans="1:2">
      <c r="A55" s="15"/>
      <c r="B55" s="15"/>
    </row>
    <row r="56" spans="1:2">
      <c r="A56" s="15"/>
      <c r="B56" s="15"/>
    </row>
    <row r="57" spans="1:2">
      <c r="A57" s="15"/>
      <c r="B57" s="15"/>
    </row>
    <row r="58" spans="1:2">
      <c r="A58" s="15"/>
      <c r="B58" s="15"/>
    </row>
    <row r="59" spans="1:2">
      <c r="A59" s="15"/>
      <c r="B59" s="15"/>
    </row>
    <row r="60" spans="1:2">
      <c r="A60" s="15"/>
      <c r="B60" s="15"/>
    </row>
    <row r="61" spans="1:2">
      <c r="A61" s="15"/>
      <c r="B61" s="15"/>
    </row>
    <row r="62" spans="1:2">
      <c r="A62" s="15"/>
      <c r="B62" s="15"/>
    </row>
    <row r="63" spans="1:2">
      <c r="A63" s="15"/>
      <c r="B63" s="15"/>
    </row>
    <row r="64" spans="1:2">
      <c r="A64" s="15"/>
      <c r="B64" s="15"/>
    </row>
    <row r="65" spans="1:2">
      <c r="A65" s="15"/>
      <c r="B65" s="15"/>
    </row>
    <row r="66" spans="1:2">
      <c r="A66" s="15"/>
      <c r="B66" s="15"/>
    </row>
    <row r="67" spans="1:2">
      <c r="A67" s="15"/>
      <c r="B67" s="15"/>
    </row>
    <row r="68" spans="1:2">
      <c r="A68" s="15"/>
      <c r="B68" s="15"/>
    </row>
    <row r="69" spans="1:2">
      <c r="A69" s="15"/>
      <c r="B69" s="15"/>
    </row>
    <row r="70" spans="1:2">
      <c r="A70" s="15"/>
      <c r="B70" s="15"/>
    </row>
    <row r="71" spans="1:2">
      <c r="A71" s="15"/>
      <c r="B71" s="15"/>
    </row>
    <row r="72" spans="1:2">
      <c r="A72" s="15"/>
      <c r="B72" s="15"/>
    </row>
    <row r="73" spans="1:2">
      <c r="A73" s="15"/>
      <c r="B73" s="15"/>
    </row>
    <row r="74" spans="1:2">
      <c r="A74" s="15"/>
      <c r="B74" s="15"/>
    </row>
    <row r="75" spans="1:2">
      <c r="A75" s="15"/>
      <c r="B75" s="15"/>
    </row>
    <row r="76" spans="1:2">
      <c r="A76" s="15"/>
      <c r="B76" s="15"/>
    </row>
    <row r="77" spans="1:2">
      <c r="A77" s="15"/>
      <c r="B77" s="15"/>
    </row>
    <row r="78" spans="1:2">
      <c r="A78" s="15"/>
      <c r="B78" s="15"/>
    </row>
    <row r="79" spans="1:2">
      <c r="A79" s="15"/>
      <c r="B79" s="15"/>
    </row>
    <row r="80" spans="1:2">
      <c r="A80" s="15"/>
      <c r="B80" s="15"/>
    </row>
    <row r="81" spans="1:2">
      <c r="A81" s="15"/>
      <c r="B81" s="15"/>
    </row>
    <row r="82" spans="1:2">
      <c r="A82" s="15"/>
      <c r="B82" s="15"/>
    </row>
    <row r="83" spans="1:2">
      <c r="A83" s="15"/>
      <c r="B83" s="15"/>
    </row>
    <row r="84" spans="1:2">
      <c r="A84" s="15"/>
      <c r="B84" s="15"/>
    </row>
    <row r="85" spans="1:2">
      <c r="A85" s="15"/>
      <c r="B85" s="15"/>
    </row>
    <row r="86" spans="1:2">
      <c r="A86" s="15"/>
      <c r="B86" s="15"/>
    </row>
    <row r="87" spans="1:2">
      <c r="A87" s="15"/>
      <c r="B87" s="15"/>
    </row>
    <row r="88" spans="1:2">
      <c r="A88" s="15"/>
      <c r="B88" s="15"/>
    </row>
    <row r="89" spans="1:2">
      <c r="A89" s="15"/>
      <c r="B89" s="15"/>
    </row>
    <row r="90" spans="1:2">
      <c r="A90" s="15"/>
      <c r="B90" s="15"/>
    </row>
    <row r="91" spans="1:2">
      <c r="A91" s="15"/>
      <c r="B91" s="15"/>
    </row>
    <row r="92" spans="1:2">
      <c r="A92" s="15"/>
      <c r="B92" s="15"/>
    </row>
    <row r="93" spans="1:2">
      <c r="A93" s="15"/>
      <c r="B93" s="15"/>
    </row>
    <row r="94" spans="1:2">
      <c r="A94" s="15"/>
      <c r="B94" s="15"/>
    </row>
    <row r="95" spans="1:2">
      <c r="A95" s="15"/>
      <c r="B95" s="15"/>
    </row>
    <row r="96" spans="1:2">
      <c r="A96" s="15"/>
      <c r="B96" s="15"/>
    </row>
    <row r="97" spans="1:2">
      <c r="A97" s="15"/>
      <c r="B97" s="15"/>
    </row>
    <row r="98" spans="1:2">
      <c r="A98" s="15"/>
      <c r="B98" s="15"/>
    </row>
    <row r="99" spans="1:2">
      <c r="A99" s="15"/>
      <c r="B99" s="15"/>
    </row>
    <row r="100" spans="1:2">
      <c r="A100" s="15"/>
      <c r="B100" s="15"/>
    </row>
    <row r="101" spans="1:2">
      <c r="A101" s="15"/>
      <c r="B101" s="15"/>
    </row>
    <row r="102" spans="1:2">
      <c r="A102" s="15"/>
      <c r="B102" s="15"/>
    </row>
    <row r="103" spans="1:2">
      <c r="A103" s="15"/>
      <c r="B103" s="15"/>
    </row>
    <row r="104" spans="1:2">
      <c r="A104" s="15"/>
      <c r="B104" s="15"/>
    </row>
    <row r="105" spans="1:2">
      <c r="A105" s="15"/>
      <c r="B105" s="15"/>
    </row>
    <row r="106" spans="1:2">
      <c r="A106" s="15"/>
      <c r="B106" s="15"/>
    </row>
    <row r="107" spans="1:2">
      <c r="A107" s="15"/>
      <c r="B107" s="15"/>
    </row>
    <row r="108" spans="1:2">
      <c r="A108" s="15"/>
      <c r="B108" s="15"/>
    </row>
    <row r="109" spans="1:2">
      <c r="A109" s="15"/>
      <c r="B109" s="15"/>
    </row>
    <row r="110" spans="1:2">
      <c r="A110" s="15"/>
      <c r="B110" s="15"/>
    </row>
    <row r="111" spans="1:2">
      <c r="A111" s="15"/>
      <c r="B111" s="15"/>
    </row>
    <row r="112" spans="1:2">
      <c r="A112" s="15"/>
      <c r="B112" s="15"/>
    </row>
    <row r="113" spans="1:2">
      <c r="A113" s="15"/>
      <c r="B113" s="15"/>
    </row>
    <row r="114" spans="1:2">
      <c r="A114" s="15"/>
      <c r="B114" s="15"/>
    </row>
    <row r="115" spans="1:2">
      <c r="A115" s="15"/>
      <c r="B115" s="15"/>
    </row>
    <row r="116" spans="1:2">
      <c r="A116" s="15"/>
      <c r="B116" s="15"/>
    </row>
    <row r="117" spans="1:2">
      <c r="A117" s="15"/>
      <c r="B117" s="15"/>
    </row>
    <row r="118" spans="1:2">
      <c r="A118" s="15"/>
      <c r="B118" s="15"/>
    </row>
    <row r="119" spans="1:2">
      <c r="A119" s="15"/>
      <c r="B119" s="15"/>
    </row>
    <row r="120" spans="1:2">
      <c r="A120" s="15"/>
      <c r="B120" s="15"/>
    </row>
    <row r="121" spans="1:2">
      <c r="A121" s="15"/>
      <c r="B121" s="15"/>
    </row>
    <row r="122" spans="1:2">
      <c r="A122" s="15"/>
      <c r="B122" s="15"/>
    </row>
    <row r="123" spans="1:2">
      <c r="A123" s="15"/>
      <c r="B123" s="15"/>
    </row>
    <row r="124" spans="1:2">
      <c r="A124" s="15"/>
      <c r="B124" s="15"/>
    </row>
    <row r="125" spans="1:2">
      <c r="A125" s="15"/>
      <c r="B125" s="15"/>
    </row>
    <row r="126" spans="1:2">
      <c r="A126" s="15"/>
      <c r="B126" s="15"/>
    </row>
    <row r="127" spans="1:2">
      <c r="A127" s="15"/>
      <c r="B127" s="15"/>
    </row>
    <row r="128" spans="1:2">
      <c r="A128" s="15"/>
      <c r="B128" s="15"/>
    </row>
    <row r="129" spans="1:2">
      <c r="A129" s="15"/>
      <c r="B129" s="15"/>
    </row>
    <row r="130" spans="1:2">
      <c r="A130" s="15"/>
      <c r="B130" s="15"/>
    </row>
    <row r="131" spans="1:2">
      <c r="A131" s="15"/>
      <c r="B131" s="15"/>
    </row>
    <row r="132" spans="1:2">
      <c r="A132" s="15"/>
      <c r="B132" s="15"/>
    </row>
    <row r="133" spans="1:2">
      <c r="A133" s="15"/>
      <c r="B133" s="15"/>
    </row>
  </sheetData>
  <mergeCells count="6">
    <mergeCell ref="K4:L4"/>
    <mergeCell ref="I4:J4"/>
    <mergeCell ref="B4:B5"/>
    <mergeCell ref="G4:H4"/>
    <mergeCell ref="E4:F4"/>
    <mergeCell ref="C4:D4"/>
  </mergeCells>
  <pageMargins left="0.7" right="0.7" top="0.75" bottom="0.75" header="0.3" footer="0.3"/>
  <pageSetup orientation="landscape" r:id="rId1"/>
  <ignoredErrors>
    <ignoredError sqref="D6:D15 H6:H16 L6:L16" evalError="1"/>
  </ignoredErrors>
</worksheet>
</file>

<file path=xl/worksheets/sheet23.xml><?xml version="1.0" encoding="utf-8"?>
<worksheet xmlns="http://schemas.openxmlformats.org/spreadsheetml/2006/main" xmlns:r="http://schemas.openxmlformats.org/officeDocument/2006/relationships">
  <sheetPr codeName="Sheet23"/>
  <dimension ref="B2:L29"/>
  <sheetViews>
    <sheetView showGridLines="0" workbookViewId="0"/>
  </sheetViews>
  <sheetFormatPr defaultColWidth="8.88671875" defaultRowHeight="15"/>
  <cols>
    <col min="1" max="1" width="6.33203125" style="799" customWidth="1"/>
    <col min="2" max="2" width="18.5546875" style="799" customWidth="1"/>
    <col min="3" max="7" width="8.88671875" style="799"/>
    <col min="8" max="8" width="11.77734375" style="799" customWidth="1"/>
    <col min="9" max="9" width="8.88671875" style="878"/>
    <col min="10" max="10" width="11.77734375" style="878" customWidth="1"/>
    <col min="11" max="11" width="8.88671875" style="1128"/>
    <col min="12" max="12" width="11.77734375" style="1128" customWidth="1"/>
    <col min="13" max="16384" width="8.88671875" style="799"/>
  </cols>
  <sheetData>
    <row r="2" spans="2:12" ht="18.75">
      <c r="B2" s="798" t="s">
        <v>974</v>
      </c>
    </row>
    <row r="3" spans="2:12" ht="10.5" customHeight="1" thickBot="1">
      <c r="B3" s="16"/>
    </row>
    <row r="4" spans="2:12" ht="21" customHeight="1">
      <c r="B4" s="1523" t="s">
        <v>15</v>
      </c>
      <c r="C4" s="1525">
        <v>2018</v>
      </c>
      <c r="D4" s="1535"/>
      <c r="E4" s="1525">
        <v>2019</v>
      </c>
      <c r="F4" s="1535"/>
      <c r="G4" s="1525">
        <v>2020</v>
      </c>
      <c r="H4" s="1535"/>
      <c r="I4" s="1525">
        <v>2021</v>
      </c>
      <c r="J4" s="1535"/>
      <c r="K4" s="1521">
        <v>2022</v>
      </c>
      <c r="L4" s="1534"/>
    </row>
    <row r="5" spans="2:12" ht="21" customHeight="1">
      <c r="B5" s="1524"/>
      <c r="C5" s="642" t="s">
        <v>16</v>
      </c>
      <c r="D5" s="642" t="s">
        <v>17</v>
      </c>
      <c r="E5" s="642" t="s">
        <v>16</v>
      </c>
      <c r="F5" s="642" t="s">
        <v>17</v>
      </c>
      <c r="G5" s="642" t="s">
        <v>16</v>
      </c>
      <c r="H5" s="642" t="s">
        <v>17</v>
      </c>
      <c r="I5" s="642" t="s">
        <v>16</v>
      </c>
      <c r="J5" s="642" t="s">
        <v>17</v>
      </c>
      <c r="K5" s="647" t="s">
        <v>16</v>
      </c>
      <c r="L5" s="809" t="s">
        <v>17</v>
      </c>
    </row>
    <row r="6" spans="2:12" ht="21" customHeight="1">
      <c r="B6" s="377" t="s">
        <v>18</v>
      </c>
      <c r="C6" s="654">
        <v>38.723999999999997</v>
      </c>
      <c r="D6" s="654">
        <v>111.497</v>
      </c>
      <c r="E6" s="654">
        <v>37.933999999999997</v>
      </c>
      <c r="F6" s="654">
        <v>106.267</v>
      </c>
      <c r="G6" s="654">
        <v>26.622</v>
      </c>
      <c r="H6" s="654">
        <v>85.36</v>
      </c>
      <c r="I6" s="654">
        <v>30.523</v>
      </c>
      <c r="J6" s="654">
        <v>95.91</v>
      </c>
      <c r="K6" s="952">
        <v>33.292999999999999</v>
      </c>
      <c r="L6" s="953">
        <v>86.191000000000003</v>
      </c>
    </row>
    <row r="7" spans="2:12" ht="21" customHeight="1">
      <c r="B7" s="377" t="s">
        <v>19</v>
      </c>
      <c r="C7" s="810">
        <v>45.731000000000002</v>
      </c>
      <c r="D7" s="810">
        <v>47.493000000000002</v>
      </c>
      <c r="E7" s="810">
        <v>14.157</v>
      </c>
      <c r="F7" s="810">
        <v>18.956000000000003</v>
      </c>
      <c r="G7" s="810">
        <v>5.3870000000000005</v>
      </c>
      <c r="H7" s="810">
        <v>32.209000000000003</v>
      </c>
      <c r="I7" s="810">
        <v>6.54</v>
      </c>
      <c r="J7" s="810">
        <v>17.760000000000002</v>
      </c>
      <c r="K7" s="1166">
        <v>3.9429999999999996</v>
      </c>
      <c r="L7" s="954">
        <v>8.59</v>
      </c>
    </row>
    <row r="8" spans="2:12" ht="21" customHeight="1">
      <c r="B8" s="377" t="s">
        <v>20</v>
      </c>
      <c r="C8" s="811">
        <v>89.350999999999999</v>
      </c>
      <c r="D8" s="811">
        <v>224.648</v>
      </c>
      <c r="E8" s="811">
        <v>130.41399999999999</v>
      </c>
      <c r="F8" s="811">
        <v>321.17899999999997</v>
      </c>
      <c r="G8" s="811">
        <v>71.871000000000009</v>
      </c>
      <c r="H8" s="811">
        <v>202.376</v>
      </c>
      <c r="I8" s="811">
        <v>67.366</v>
      </c>
      <c r="J8" s="811">
        <v>218.297</v>
      </c>
      <c r="K8" s="1167">
        <v>103.121</v>
      </c>
      <c r="L8" s="955">
        <v>347.42899999999992</v>
      </c>
    </row>
    <row r="9" spans="2:12" ht="21" customHeight="1">
      <c r="B9" s="377" t="s">
        <v>21</v>
      </c>
      <c r="C9" s="810">
        <v>0.45600000000000002</v>
      </c>
      <c r="D9" s="810">
        <v>1.784</v>
      </c>
      <c r="E9" s="810">
        <v>0</v>
      </c>
      <c r="F9" s="810">
        <v>0</v>
      </c>
      <c r="G9" s="810">
        <v>0.45300000000000001</v>
      </c>
      <c r="H9" s="810">
        <v>11.3</v>
      </c>
      <c r="I9" s="810">
        <v>0.50600000000000001</v>
      </c>
      <c r="J9" s="810">
        <v>1.8660000000000001</v>
      </c>
      <c r="K9" s="1166">
        <v>0</v>
      </c>
      <c r="L9" s="954">
        <v>0</v>
      </c>
    </row>
    <row r="10" spans="2:12" ht="21" customHeight="1">
      <c r="B10" s="377" t="s">
        <v>22</v>
      </c>
      <c r="C10" s="810">
        <v>9.1270000000000007</v>
      </c>
      <c r="D10" s="810">
        <v>20.346</v>
      </c>
      <c r="E10" s="810">
        <v>23.143999999999998</v>
      </c>
      <c r="F10" s="810">
        <v>43.827999999999996</v>
      </c>
      <c r="G10" s="810">
        <v>0.98599999999999999</v>
      </c>
      <c r="H10" s="810">
        <v>2.8260000000000005</v>
      </c>
      <c r="I10" s="810">
        <v>10.481999999999999</v>
      </c>
      <c r="J10" s="810">
        <v>30.550999999999998</v>
      </c>
      <c r="K10" s="1166">
        <v>2.5999999999999996</v>
      </c>
      <c r="L10" s="954">
        <v>6.9210000000000003</v>
      </c>
    </row>
    <row r="11" spans="2:12" ht="21" customHeight="1">
      <c r="B11" s="377" t="s">
        <v>23</v>
      </c>
      <c r="C11" s="811">
        <v>320.16399999999999</v>
      </c>
      <c r="D11" s="811">
        <v>1034.8030000000001</v>
      </c>
      <c r="E11" s="811">
        <v>393.83600000000001</v>
      </c>
      <c r="F11" s="811">
        <v>1952.3109999999997</v>
      </c>
      <c r="G11" s="811">
        <v>223.54999999999998</v>
      </c>
      <c r="H11" s="811">
        <v>738.56700000000001</v>
      </c>
      <c r="I11" s="811">
        <v>242.54400000000001</v>
      </c>
      <c r="J11" s="811">
        <v>539.11199999999997</v>
      </c>
      <c r="K11" s="1167">
        <v>226.131</v>
      </c>
      <c r="L11" s="955">
        <v>708.2299999999999</v>
      </c>
    </row>
    <row r="12" spans="2:12" ht="21" customHeight="1">
      <c r="B12" s="377" t="s">
        <v>24</v>
      </c>
      <c r="C12" s="811">
        <v>706.55600000000004</v>
      </c>
      <c r="D12" s="811">
        <v>1450.741</v>
      </c>
      <c r="E12" s="811">
        <v>487.79699999999997</v>
      </c>
      <c r="F12" s="811">
        <v>738.476</v>
      </c>
      <c r="G12" s="811">
        <v>345.98400000000004</v>
      </c>
      <c r="H12" s="811">
        <v>1440.1279999999999</v>
      </c>
      <c r="I12" s="811">
        <v>533.29899999999998</v>
      </c>
      <c r="J12" s="811">
        <v>564.81500000000005</v>
      </c>
      <c r="K12" s="1167">
        <v>697.20099999999991</v>
      </c>
      <c r="L12" s="955">
        <v>934.42299999999989</v>
      </c>
    </row>
    <row r="13" spans="2:12" ht="21" customHeight="1">
      <c r="B13" s="377" t="s">
        <v>788</v>
      </c>
      <c r="C13" s="811">
        <v>78.242000000000004</v>
      </c>
      <c r="D13" s="811">
        <v>83.235479999999995</v>
      </c>
      <c r="E13" s="811">
        <v>11.058</v>
      </c>
      <c r="F13" s="811">
        <v>34.756</v>
      </c>
      <c r="G13" s="811">
        <v>10.954000000000001</v>
      </c>
      <c r="H13" s="811">
        <v>61.372</v>
      </c>
      <c r="I13" s="811">
        <v>11.428000000000001</v>
      </c>
      <c r="J13" s="811">
        <v>46.238</v>
      </c>
      <c r="K13" s="1167">
        <v>0.44900000000000001</v>
      </c>
      <c r="L13" s="955">
        <v>1.853</v>
      </c>
    </row>
    <row r="14" spans="2:12" ht="21" customHeight="1">
      <c r="B14" s="377" t="s">
        <v>25</v>
      </c>
      <c r="C14" s="810">
        <v>10.208</v>
      </c>
      <c r="D14" s="810">
        <v>34.076000000000001</v>
      </c>
      <c r="E14" s="810">
        <v>2.367</v>
      </c>
      <c r="F14" s="810">
        <v>19.84</v>
      </c>
      <c r="G14" s="810">
        <v>2.2730000000000001</v>
      </c>
      <c r="H14" s="810">
        <v>20.876999999999999</v>
      </c>
      <c r="I14" s="810">
        <v>2.206</v>
      </c>
      <c r="J14" s="810">
        <v>12.026999999999999</v>
      </c>
      <c r="K14" s="1166">
        <v>3.2430000000000003</v>
      </c>
      <c r="L14" s="954">
        <v>26.395999999999997</v>
      </c>
    </row>
    <row r="15" spans="2:12" ht="21" customHeight="1">
      <c r="B15" s="377" t="s">
        <v>26</v>
      </c>
      <c r="C15" s="810">
        <v>30.245999999999999</v>
      </c>
      <c r="D15" s="810">
        <v>133.76</v>
      </c>
      <c r="E15" s="810">
        <v>11.75</v>
      </c>
      <c r="F15" s="810">
        <v>48.756</v>
      </c>
      <c r="G15" s="810">
        <v>2.8849999999999998</v>
      </c>
      <c r="H15" s="810">
        <v>26.265999999999998</v>
      </c>
      <c r="I15" s="810">
        <v>3.484</v>
      </c>
      <c r="J15" s="810">
        <v>26.975999999999999</v>
      </c>
      <c r="K15" s="1166">
        <v>3.9430000000000005</v>
      </c>
      <c r="L15" s="954">
        <v>25.139000000000003</v>
      </c>
    </row>
    <row r="16" spans="2:12" ht="21" customHeight="1">
      <c r="B16" s="377" t="s">
        <v>27</v>
      </c>
      <c r="C16" s="810">
        <v>0</v>
      </c>
      <c r="D16" s="810">
        <v>0</v>
      </c>
      <c r="E16" s="810">
        <v>1.1240000000000001</v>
      </c>
      <c r="F16" s="810">
        <v>7.234</v>
      </c>
      <c r="G16" s="810">
        <v>1.2750000000000001</v>
      </c>
      <c r="H16" s="810">
        <v>11.399000000000001</v>
      </c>
      <c r="I16" s="810">
        <v>2.4580000000000002</v>
      </c>
      <c r="J16" s="810">
        <v>14.433</v>
      </c>
      <c r="K16" s="1166">
        <v>19.213999999999995</v>
      </c>
      <c r="L16" s="954">
        <v>100.06700000000001</v>
      </c>
    </row>
    <row r="17" spans="2:12" ht="21" customHeight="1">
      <c r="B17" s="377" t="s">
        <v>28</v>
      </c>
      <c r="C17" s="811">
        <v>8.5380000000000003</v>
      </c>
      <c r="D17" s="811">
        <v>29.588000000000001</v>
      </c>
      <c r="E17" s="811">
        <v>11.469999999999999</v>
      </c>
      <c r="F17" s="811">
        <v>33.466000000000001</v>
      </c>
      <c r="G17" s="811">
        <v>2.5249999999999999</v>
      </c>
      <c r="H17" s="811">
        <v>12.785</v>
      </c>
      <c r="I17" s="811">
        <v>3.331</v>
      </c>
      <c r="J17" s="811">
        <v>12.98</v>
      </c>
      <c r="K17" s="1167">
        <v>4.4320000000000004</v>
      </c>
      <c r="L17" s="955">
        <v>10.928000000000001</v>
      </c>
    </row>
    <row r="18" spans="2:12" ht="21" customHeight="1">
      <c r="B18" s="131" t="s">
        <v>787</v>
      </c>
      <c r="C18" s="812">
        <f t="shared" ref="C18" si="0">SUM(C6:C17)</f>
        <v>1337.3430000000001</v>
      </c>
      <c r="D18" s="813">
        <v>3322.3150000000001</v>
      </c>
      <c r="E18" s="812">
        <f t="shared" ref="E18:J18" si="1">SUM(E6:E17)</f>
        <v>1125.0509999999999</v>
      </c>
      <c r="F18" s="812">
        <f t="shared" si="1"/>
        <v>3325.0689999999995</v>
      </c>
      <c r="G18" s="812">
        <f t="shared" si="1"/>
        <v>694.76499999999999</v>
      </c>
      <c r="H18" s="812">
        <f t="shared" si="1"/>
        <v>2645.4649999999992</v>
      </c>
      <c r="I18" s="812">
        <f t="shared" si="1"/>
        <v>914.16700000000003</v>
      </c>
      <c r="J18" s="812">
        <f t="shared" si="1"/>
        <v>1580.9650000000001</v>
      </c>
      <c r="K18" s="1168">
        <f t="shared" ref="K18:L18" si="2">SUM(K6:K17)</f>
        <v>1097.5699999999997</v>
      </c>
      <c r="L18" s="814">
        <f t="shared" si="2"/>
        <v>2256.1669999999999</v>
      </c>
    </row>
    <row r="19" spans="2:12" ht="21" customHeight="1">
      <c r="B19" s="377" t="s">
        <v>786</v>
      </c>
      <c r="C19" s="811">
        <v>5127.51</v>
      </c>
      <c r="D19" s="811">
        <v>5377.1809999999996</v>
      </c>
      <c r="E19" s="811">
        <v>4452.8529999999992</v>
      </c>
      <c r="F19" s="811">
        <v>5009.7730000000001</v>
      </c>
      <c r="G19" s="811">
        <v>3348.15</v>
      </c>
      <c r="H19" s="811">
        <v>4226.9489999999996</v>
      </c>
      <c r="I19" s="811">
        <v>2972.424</v>
      </c>
      <c r="J19" s="811">
        <v>3302.0419999999999</v>
      </c>
      <c r="K19" s="1167">
        <v>4693.4049999999997</v>
      </c>
      <c r="L19" s="955">
        <v>4562.5459999999994</v>
      </c>
    </row>
    <row r="20" spans="2:12" ht="21" customHeight="1" thickBot="1">
      <c r="B20" s="230" t="s">
        <v>29</v>
      </c>
      <c r="C20" s="231">
        <f t="shared" ref="C20:H20" si="3">(C18+C19)</f>
        <v>6464.8530000000001</v>
      </c>
      <c r="D20" s="231">
        <f t="shared" si="3"/>
        <v>8699.4959999999992</v>
      </c>
      <c r="E20" s="231">
        <f t="shared" si="3"/>
        <v>5577.9039999999986</v>
      </c>
      <c r="F20" s="231">
        <f t="shared" si="3"/>
        <v>8334.8420000000006</v>
      </c>
      <c r="G20" s="231">
        <f t="shared" si="3"/>
        <v>4042.915</v>
      </c>
      <c r="H20" s="231">
        <f t="shared" si="3"/>
        <v>6872.4139999999989</v>
      </c>
      <c r="I20" s="231">
        <f t="shared" ref="I20:J20" si="4">(I18+I19)</f>
        <v>3886.5909999999999</v>
      </c>
      <c r="J20" s="231">
        <f t="shared" si="4"/>
        <v>4883.0069999999996</v>
      </c>
      <c r="K20" s="426">
        <f t="shared" ref="K20:L20" si="5">(K18+K19)</f>
        <v>5790.9749999999995</v>
      </c>
      <c r="L20" s="232">
        <f t="shared" si="5"/>
        <v>6818.7129999999997</v>
      </c>
    </row>
    <row r="21" spans="2:12" ht="15.75">
      <c r="B21" s="17" t="s">
        <v>856</v>
      </c>
    </row>
    <row r="22" spans="2:12">
      <c r="B22" s="57" t="s">
        <v>30</v>
      </c>
    </row>
    <row r="23" spans="2:12">
      <c r="B23" s="57" t="s">
        <v>31</v>
      </c>
    </row>
    <row r="24" spans="2:12">
      <c r="B24" s="57" t="s">
        <v>135</v>
      </c>
    </row>
    <row r="25" spans="2:12" ht="15.75">
      <c r="B25" s="16"/>
    </row>
    <row r="26" spans="2:12">
      <c r="B26" s="18"/>
    </row>
    <row r="27" spans="2:12">
      <c r="B27" s="18"/>
    </row>
    <row r="29" spans="2:12">
      <c r="G29" s="63" t="s">
        <v>892</v>
      </c>
      <c r="I29" s="63" t="s">
        <v>892</v>
      </c>
      <c r="K29" s="63" t="s">
        <v>892</v>
      </c>
    </row>
  </sheetData>
  <mergeCells count="6">
    <mergeCell ref="K4:L4"/>
    <mergeCell ref="I4:J4"/>
    <mergeCell ref="G4:H4"/>
    <mergeCell ref="B4:B5"/>
    <mergeCell ref="E4:F4"/>
    <mergeCell ref="C4:D4"/>
  </mergeCells>
  <pageMargins left="0.7" right="0.7" top="0.75" bottom="0.75" header="0.3" footer="0.3"/>
  <pageSetup scale="80" orientation="landscape" r:id="rId1"/>
</worksheet>
</file>

<file path=xl/worksheets/sheet24.xml><?xml version="1.0" encoding="utf-8"?>
<worksheet xmlns="http://schemas.openxmlformats.org/spreadsheetml/2006/main" xmlns:r="http://schemas.openxmlformats.org/officeDocument/2006/relationships">
  <sheetPr codeName="Sheet24"/>
  <dimension ref="A1:G44"/>
  <sheetViews>
    <sheetView showGridLines="0" workbookViewId="0"/>
  </sheetViews>
  <sheetFormatPr defaultColWidth="8.88671875" defaultRowHeight="15"/>
  <cols>
    <col min="1" max="1" width="4.33203125" style="701" customWidth="1"/>
    <col min="2" max="2" width="20.6640625" style="701" customWidth="1"/>
    <col min="3" max="4" width="8.88671875" style="701"/>
    <col min="5" max="5" width="8.88671875" style="742"/>
    <col min="6" max="6" width="8.88671875" style="878"/>
    <col min="7" max="7" width="8.88671875" style="1128"/>
    <col min="8" max="16384" width="8.88671875" style="701"/>
  </cols>
  <sheetData>
    <row r="1" spans="1:7" ht="22.5" customHeight="1">
      <c r="A1" s="15"/>
      <c r="B1" s="287" t="s">
        <v>488</v>
      </c>
      <c r="C1" s="138"/>
      <c r="D1" s="138"/>
      <c r="E1" s="138"/>
      <c r="F1" s="138"/>
      <c r="G1" s="138"/>
    </row>
    <row r="2" spans="1:7" ht="14.25" customHeight="1">
      <c r="A2" s="15"/>
      <c r="B2" s="287"/>
      <c r="C2" s="138"/>
      <c r="D2" s="138"/>
      <c r="E2" s="138"/>
      <c r="F2" s="138"/>
      <c r="G2" s="138"/>
    </row>
    <row r="3" spans="1:7">
      <c r="A3" s="18"/>
      <c r="B3" s="15" t="s">
        <v>281</v>
      </c>
      <c r="C3" s="138"/>
      <c r="D3" s="138"/>
      <c r="E3" s="138"/>
      <c r="F3" s="138"/>
      <c r="G3" s="138"/>
    </row>
    <row r="4" spans="1:7" ht="15.75" customHeight="1">
      <c r="A4" s="18"/>
      <c r="B4" s="1536" t="s">
        <v>975</v>
      </c>
      <c r="C4" s="1536"/>
      <c r="D4" s="1536"/>
      <c r="E4" s="1536"/>
      <c r="F4" s="1536"/>
      <c r="G4" s="1536"/>
    </row>
    <row r="5" spans="1:7" ht="15.75" customHeight="1">
      <c r="A5" s="18"/>
      <c r="B5" s="1536" t="s">
        <v>804</v>
      </c>
      <c r="C5" s="1536"/>
      <c r="D5" s="1536"/>
      <c r="E5" s="1536"/>
      <c r="F5" s="1536"/>
      <c r="G5" s="1536"/>
    </row>
    <row r="6" spans="1:7" ht="18" customHeight="1" thickBot="1">
      <c r="A6" s="18"/>
      <c r="B6" s="1537" t="s">
        <v>805</v>
      </c>
      <c r="C6" s="1537"/>
      <c r="D6" s="1537"/>
      <c r="E6" s="1537"/>
      <c r="F6" s="1537"/>
      <c r="G6" s="1537"/>
    </row>
    <row r="7" spans="1:7" ht="27.75" customHeight="1" thickBot="1">
      <c r="A7" s="18"/>
      <c r="B7" s="754" t="s">
        <v>282</v>
      </c>
      <c r="C7" s="755" t="s">
        <v>835</v>
      </c>
      <c r="D7" s="755" t="s">
        <v>863</v>
      </c>
      <c r="E7" s="885" t="s">
        <v>894</v>
      </c>
      <c r="F7" s="885" t="s">
        <v>937</v>
      </c>
      <c r="G7" s="756" t="s">
        <v>936</v>
      </c>
    </row>
    <row r="8" spans="1:7" ht="21" customHeight="1">
      <c r="A8" s="18"/>
      <c r="B8" s="377" t="s">
        <v>283</v>
      </c>
      <c r="C8" s="427">
        <f>'Agri GDP18-22'!C24</f>
        <v>90.600000000000009</v>
      </c>
      <c r="D8" s="427">
        <f>'Agri GDP18-22'!D24</f>
        <v>95.6</v>
      </c>
      <c r="E8" s="427">
        <f>'Agri GDP18-22'!E24</f>
        <v>83.1</v>
      </c>
      <c r="F8" s="427">
        <f>'Agri GDP18-22'!F24</f>
        <v>80.600000000000009</v>
      </c>
      <c r="G8" s="1392">
        <f>'Agri GDP18-22'!G24</f>
        <v>88.5</v>
      </c>
    </row>
    <row r="9" spans="1:7" ht="21" customHeight="1">
      <c r="A9" s="18"/>
      <c r="B9" s="377" t="s">
        <v>284</v>
      </c>
      <c r="C9" s="427">
        <v>8.8000000000000007</v>
      </c>
      <c r="D9" s="427">
        <v>6.9</v>
      </c>
      <c r="E9" s="886">
        <v>7.6</v>
      </c>
      <c r="F9" s="886">
        <v>8.9</v>
      </c>
      <c r="G9" s="1393">
        <v>9.1</v>
      </c>
    </row>
    <row r="10" spans="1:7" ht="21" customHeight="1">
      <c r="A10" s="18"/>
      <c r="B10" s="150" t="s">
        <v>285</v>
      </c>
      <c r="C10" s="427">
        <v>161.9</v>
      </c>
      <c r="D10" s="427">
        <v>162.9</v>
      </c>
      <c r="E10" s="886">
        <v>162.1</v>
      </c>
      <c r="F10" s="886">
        <v>168.9</v>
      </c>
      <c r="G10" s="1393">
        <v>188.3</v>
      </c>
    </row>
    <row r="11" spans="1:7" ht="21" customHeight="1">
      <c r="A11" s="18"/>
      <c r="B11" s="150" t="s">
        <v>286</v>
      </c>
      <c r="C11" s="427">
        <v>211.5</v>
      </c>
      <c r="D11" s="427">
        <v>213.2</v>
      </c>
      <c r="E11" s="886">
        <v>219.2</v>
      </c>
      <c r="F11" s="886">
        <v>257.89999999999998</v>
      </c>
      <c r="G11" s="1393">
        <v>225.5</v>
      </c>
    </row>
    <row r="12" spans="1:7" ht="21" customHeight="1">
      <c r="A12" s="18"/>
      <c r="B12" s="150" t="s">
        <v>287</v>
      </c>
      <c r="C12" s="427">
        <v>166.4</v>
      </c>
      <c r="D12" s="427">
        <v>168.2</v>
      </c>
      <c r="E12" s="886">
        <v>153</v>
      </c>
      <c r="F12" s="886">
        <v>172.6</v>
      </c>
      <c r="G12" s="1393">
        <v>181.5</v>
      </c>
    </row>
    <row r="13" spans="1:7" ht="21" customHeight="1">
      <c r="A13" s="18"/>
      <c r="B13" s="377" t="s">
        <v>1073</v>
      </c>
      <c r="C13" s="427">
        <v>563.9</v>
      </c>
      <c r="D13" s="427">
        <v>539.29999999999995</v>
      </c>
      <c r="E13" s="886">
        <v>425.4</v>
      </c>
      <c r="F13" s="886">
        <v>470.4</v>
      </c>
      <c r="G13" s="1393">
        <v>582.1</v>
      </c>
    </row>
    <row r="14" spans="1:7" ht="21" customHeight="1">
      <c r="A14" s="18"/>
      <c r="B14" s="377" t="s">
        <v>288</v>
      </c>
      <c r="C14" s="427">
        <v>1154.5999999999999</v>
      </c>
      <c r="D14" s="427">
        <v>1160.0999999999999</v>
      </c>
      <c r="E14" s="886">
        <v>382.9</v>
      </c>
      <c r="F14" s="886">
        <v>631</v>
      </c>
      <c r="G14" s="1393">
        <v>1000.3</v>
      </c>
    </row>
    <row r="15" spans="1:7" ht="21" customHeight="1">
      <c r="A15" s="18"/>
      <c r="B15" s="377" t="s">
        <v>1074</v>
      </c>
      <c r="C15" s="427">
        <v>259.10000000000002</v>
      </c>
      <c r="D15" s="427">
        <v>270.89999999999998</v>
      </c>
      <c r="E15" s="886">
        <v>173.6</v>
      </c>
      <c r="F15" s="886">
        <v>180.3</v>
      </c>
      <c r="G15" s="1393">
        <v>215.1</v>
      </c>
    </row>
    <row r="16" spans="1:7" ht="21" customHeight="1">
      <c r="A16" s="18"/>
      <c r="B16" s="377" t="s">
        <v>289</v>
      </c>
      <c r="C16" s="427">
        <v>200.6</v>
      </c>
      <c r="D16" s="427">
        <v>202.8</v>
      </c>
      <c r="E16" s="886">
        <v>168.2</v>
      </c>
      <c r="F16" s="886">
        <v>187.5</v>
      </c>
      <c r="G16" s="1393">
        <v>250.7</v>
      </c>
    </row>
    <row r="17" spans="1:7" ht="21" customHeight="1">
      <c r="A17" s="18"/>
      <c r="B17" s="377" t="s">
        <v>290</v>
      </c>
      <c r="C17" s="427">
        <v>384.9</v>
      </c>
      <c r="D17" s="427">
        <v>402.2</v>
      </c>
      <c r="E17" s="886">
        <v>363.3</v>
      </c>
      <c r="F17" s="886">
        <v>365</v>
      </c>
      <c r="G17" s="1393">
        <v>361.7</v>
      </c>
    </row>
    <row r="18" spans="1:7" ht="21" customHeight="1">
      <c r="A18" s="18"/>
      <c r="B18" s="377" t="s">
        <v>291</v>
      </c>
      <c r="C18" s="427">
        <v>825.5</v>
      </c>
      <c r="D18" s="427">
        <v>809.8</v>
      </c>
      <c r="E18" s="886">
        <v>739</v>
      </c>
      <c r="F18" s="886">
        <v>761.3</v>
      </c>
      <c r="G18" s="1393">
        <v>805.6</v>
      </c>
    </row>
    <row r="19" spans="1:7" ht="21" customHeight="1">
      <c r="A19" s="18"/>
      <c r="B19" s="150" t="s">
        <v>292</v>
      </c>
      <c r="C19" s="427">
        <v>274.5</v>
      </c>
      <c r="D19" s="427">
        <v>294.39999999999998</v>
      </c>
      <c r="E19" s="886">
        <v>289.8</v>
      </c>
      <c r="F19" s="886">
        <v>310.60000000000002</v>
      </c>
      <c r="G19" s="1393">
        <v>320.2</v>
      </c>
    </row>
    <row r="20" spans="1:7" ht="21" customHeight="1">
      <c r="A20" s="18"/>
      <c r="B20" s="377" t="s">
        <v>293</v>
      </c>
      <c r="C20" s="427">
        <v>171.2</v>
      </c>
      <c r="D20" s="427">
        <v>174.9</v>
      </c>
      <c r="E20" s="886">
        <v>170.9</v>
      </c>
      <c r="F20" s="886">
        <v>174.58</v>
      </c>
      <c r="G20" s="1393">
        <v>181.8</v>
      </c>
    </row>
    <row r="21" spans="1:7" ht="21" customHeight="1">
      <c r="A21" s="18"/>
      <c r="B21" s="377" t="s">
        <v>294</v>
      </c>
      <c r="C21" s="427">
        <v>137</v>
      </c>
      <c r="D21" s="427">
        <v>135.6</v>
      </c>
      <c r="E21" s="886">
        <v>122.2</v>
      </c>
      <c r="F21" s="886">
        <v>125.9</v>
      </c>
      <c r="G21" s="1393">
        <v>127.3</v>
      </c>
    </row>
    <row r="22" spans="1:7" ht="21" customHeight="1">
      <c r="A22" s="18"/>
      <c r="B22" s="377" t="s">
        <v>295</v>
      </c>
      <c r="C22" s="427">
        <v>230.6</v>
      </c>
      <c r="D22" s="427">
        <v>227.5</v>
      </c>
      <c r="E22" s="886">
        <v>154.19999999999999</v>
      </c>
      <c r="F22" s="886">
        <v>125.7</v>
      </c>
      <c r="G22" s="1393">
        <v>150.69999999999999</v>
      </c>
    </row>
    <row r="23" spans="1:7" ht="21" customHeight="1">
      <c r="A23" s="18"/>
      <c r="B23" s="75" t="s">
        <v>296</v>
      </c>
      <c r="C23" s="502"/>
      <c r="D23" s="502"/>
      <c r="E23" s="887"/>
      <c r="F23" s="887"/>
      <c r="G23" s="1394"/>
    </row>
    <row r="24" spans="1:7" ht="21" customHeight="1">
      <c r="A24" s="18"/>
      <c r="B24" s="751" t="s">
        <v>297</v>
      </c>
      <c r="C24" s="704">
        <v>-9.6</v>
      </c>
      <c r="D24" s="704">
        <v>-10</v>
      </c>
      <c r="E24" s="888">
        <v>-7.2</v>
      </c>
      <c r="F24" s="888">
        <v>-9.6999999999999993</v>
      </c>
      <c r="G24" s="1395">
        <v>-11.5</v>
      </c>
    </row>
    <row r="25" spans="1:7" ht="23.25" customHeight="1" thickBot="1">
      <c r="A25" s="18"/>
      <c r="B25" s="752" t="s">
        <v>0</v>
      </c>
      <c r="C25" s="753">
        <f>SUM(C8:C24)</f>
        <v>4831.4999999999991</v>
      </c>
      <c r="D25" s="753">
        <f>SUM(D8:D24)</f>
        <v>4854.2999999999993</v>
      </c>
      <c r="E25" s="753">
        <f>SUM(E8:E24)</f>
        <v>3607.3</v>
      </c>
      <c r="F25" s="1169">
        <f>SUM(F8:F24)</f>
        <v>4011.4799999999996</v>
      </c>
      <c r="G25" s="1391">
        <f>SUM(G8:G24)</f>
        <v>4676.8999999999996</v>
      </c>
    </row>
    <row r="26" spans="1:7" ht="12.75" customHeight="1">
      <c r="A26" s="18"/>
      <c r="B26" s="68" t="s">
        <v>806</v>
      </c>
      <c r="C26" s="138"/>
      <c r="D26" s="138"/>
      <c r="E26" s="138"/>
      <c r="F26" s="138"/>
      <c r="G26" s="138"/>
    </row>
    <row r="27" spans="1:7" ht="12" customHeight="1">
      <c r="A27" s="18"/>
      <c r="B27" s="68" t="s">
        <v>180</v>
      </c>
      <c r="C27" s="138"/>
      <c r="D27" s="138"/>
      <c r="E27" s="138"/>
      <c r="F27" s="138"/>
      <c r="G27" s="138"/>
    </row>
    <row r="28" spans="1:7">
      <c r="A28" s="18"/>
      <c r="B28" s="330" t="s">
        <v>181</v>
      </c>
      <c r="C28" s="138"/>
      <c r="D28" s="138"/>
      <c r="E28" s="138"/>
      <c r="F28" s="138"/>
      <c r="G28" s="138"/>
    </row>
    <row r="29" spans="1:7">
      <c r="A29" s="18"/>
      <c r="B29" s="18"/>
      <c r="C29" s="138"/>
      <c r="D29" s="138"/>
      <c r="E29" s="138"/>
      <c r="F29" s="138"/>
      <c r="G29" s="138"/>
    </row>
    <row r="30" spans="1:7">
      <c r="A30" s="18"/>
      <c r="B30" s="18"/>
      <c r="C30" s="138"/>
      <c r="D30" s="138"/>
      <c r="E30" s="138"/>
      <c r="F30" s="138"/>
      <c r="G30" s="138"/>
    </row>
    <row r="31" spans="1:7">
      <c r="A31" s="18"/>
      <c r="B31" s="18"/>
      <c r="C31" s="138"/>
      <c r="D31" s="138"/>
      <c r="E31" s="138"/>
      <c r="F31" s="138"/>
      <c r="G31" s="138"/>
    </row>
    <row r="32" spans="1:7">
      <c r="A32" s="15"/>
      <c r="B32" s="15"/>
      <c r="C32" s="138"/>
      <c r="D32" s="138"/>
      <c r="E32" s="138"/>
      <c r="F32" s="138"/>
      <c r="G32" s="138"/>
    </row>
    <row r="33" spans="1:7">
      <c r="A33" s="15"/>
      <c r="B33" s="15"/>
      <c r="C33" s="138"/>
      <c r="D33" s="138"/>
      <c r="E33" s="138"/>
      <c r="F33" s="138"/>
      <c r="G33" s="138"/>
    </row>
    <row r="34" spans="1:7">
      <c r="A34" s="15"/>
      <c r="B34" s="15"/>
      <c r="C34" s="138"/>
      <c r="D34" s="138"/>
      <c r="E34" s="138"/>
      <c r="F34" s="138"/>
      <c r="G34" s="138"/>
    </row>
    <row r="35" spans="1:7">
      <c r="A35" s="15"/>
      <c r="B35" s="15"/>
      <c r="C35" s="138"/>
      <c r="D35" s="138"/>
      <c r="E35" s="138"/>
      <c r="F35" s="138"/>
      <c r="G35" s="138"/>
    </row>
    <row r="36" spans="1:7">
      <c r="A36" s="15"/>
      <c r="B36" s="15"/>
      <c r="C36" s="138"/>
      <c r="D36" s="138"/>
      <c r="E36" s="138"/>
      <c r="F36" s="138"/>
      <c r="G36" s="138"/>
    </row>
    <row r="37" spans="1:7">
      <c r="A37" s="15"/>
      <c r="B37" s="15"/>
      <c r="C37" s="138"/>
      <c r="D37" s="138"/>
      <c r="E37" s="138"/>
      <c r="F37" s="138"/>
      <c r="G37" s="138"/>
    </row>
    <row r="38" spans="1:7">
      <c r="A38" s="15"/>
      <c r="B38" s="15"/>
      <c r="C38" s="138"/>
      <c r="D38" s="138"/>
      <c r="E38" s="138"/>
      <c r="F38" s="138"/>
      <c r="G38" s="138"/>
    </row>
    <row r="39" spans="1:7">
      <c r="A39" s="15"/>
      <c r="B39" s="15"/>
      <c r="C39" s="138"/>
      <c r="D39" s="138"/>
      <c r="E39" s="138"/>
      <c r="F39" s="138"/>
      <c r="G39" s="138"/>
    </row>
    <row r="40" spans="1:7">
      <c r="A40" s="15"/>
      <c r="B40" s="15"/>
      <c r="C40" s="138"/>
      <c r="D40" s="138"/>
      <c r="E40" s="138"/>
      <c r="F40" s="138"/>
      <c r="G40" s="138"/>
    </row>
    <row r="41" spans="1:7">
      <c r="A41" s="15"/>
      <c r="B41" s="15"/>
      <c r="C41" s="138"/>
      <c r="D41" s="138"/>
      <c r="E41" s="138"/>
      <c r="F41" s="138"/>
      <c r="G41" s="138"/>
    </row>
    <row r="42" spans="1:7">
      <c r="A42" s="15"/>
      <c r="B42" s="15"/>
      <c r="C42" s="138"/>
      <c r="D42" s="138"/>
      <c r="E42" s="138"/>
      <c r="F42" s="138"/>
      <c r="G42" s="138"/>
    </row>
    <row r="43" spans="1:7">
      <c r="A43" s="15"/>
      <c r="B43" s="15"/>
      <c r="C43" s="138"/>
      <c r="D43" s="138"/>
      <c r="E43" s="138"/>
      <c r="F43" s="138"/>
      <c r="G43" s="138"/>
    </row>
    <row r="44" spans="1:7">
      <c r="A44" s="15"/>
      <c r="B44" s="15"/>
      <c r="C44" s="138"/>
      <c r="D44" s="138"/>
      <c r="E44" s="138"/>
      <c r="F44" s="138"/>
      <c r="G44" s="138"/>
    </row>
  </sheetData>
  <mergeCells count="3">
    <mergeCell ref="B4:G4"/>
    <mergeCell ref="B5:G5"/>
    <mergeCell ref="B6:G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codeName="Sheet25"/>
  <dimension ref="A2:J59"/>
  <sheetViews>
    <sheetView showGridLines="0" workbookViewId="0"/>
  </sheetViews>
  <sheetFormatPr defaultColWidth="8.88671875" defaultRowHeight="15"/>
  <cols>
    <col min="1" max="6" width="8.88671875" style="701"/>
    <col min="7" max="7" width="8.88671875" style="1128"/>
    <col min="8" max="16384" width="8.88671875" style="701"/>
  </cols>
  <sheetData>
    <row r="2" spans="1:7" ht="15.75">
      <c r="A2" s="18"/>
      <c r="B2" s="731" t="s">
        <v>298</v>
      </c>
    </row>
    <row r="3" spans="1:7">
      <c r="A3" s="18"/>
      <c r="B3" s="15"/>
    </row>
    <row r="4" spans="1:7">
      <c r="A4" s="18"/>
      <c r="B4" s="18"/>
    </row>
    <row r="5" spans="1:7">
      <c r="A5" s="18"/>
      <c r="B5" s="428"/>
    </row>
    <row r="6" spans="1:7">
      <c r="A6" s="18"/>
      <c r="B6" s="18"/>
      <c r="C6" s="705" t="s">
        <v>835</v>
      </c>
      <c r="D6" s="705" t="s">
        <v>866</v>
      </c>
      <c r="E6" s="705" t="s">
        <v>898</v>
      </c>
      <c r="F6" s="705" t="s">
        <v>977</v>
      </c>
      <c r="G6" s="705" t="s">
        <v>976</v>
      </c>
    </row>
    <row r="7" spans="1:7" ht="15.75">
      <c r="A7" s="18"/>
      <c r="B7" s="58" t="s">
        <v>283</v>
      </c>
      <c r="C7" s="701">
        <v>1.6</v>
      </c>
      <c r="D7" s="701">
        <v>1.7</v>
      </c>
      <c r="E7" s="701">
        <v>2</v>
      </c>
      <c r="F7" s="878">
        <v>1.7</v>
      </c>
      <c r="G7" s="1128">
        <v>1.6</v>
      </c>
    </row>
    <row r="8" spans="1:7" ht="15.75">
      <c r="A8" s="18"/>
      <c r="B8" s="58" t="s">
        <v>285</v>
      </c>
      <c r="C8" s="701">
        <v>2.9</v>
      </c>
      <c r="D8" s="701">
        <v>2.9</v>
      </c>
      <c r="E8" s="701">
        <v>3.9</v>
      </c>
      <c r="F8" s="878">
        <v>3.6</v>
      </c>
      <c r="G8" s="1128">
        <v>3.4</v>
      </c>
    </row>
    <row r="9" spans="1:7" ht="15.75">
      <c r="A9" s="18"/>
      <c r="B9" s="58" t="s">
        <v>288</v>
      </c>
      <c r="C9" s="701">
        <v>20.7</v>
      </c>
      <c r="D9" s="701">
        <v>20.9</v>
      </c>
      <c r="E9" s="701">
        <v>9.1999999999999993</v>
      </c>
      <c r="F9" s="878">
        <v>13.6</v>
      </c>
      <c r="G9" s="1128">
        <v>18.2</v>
      </c>
    </row>
    <row r="10" spans="1:7">
      <c r="A10" s="18"/>
      <c r="B10" s="18"/>
    </row>
    <row r="11" spans="1:7">
      <c r="A11" s="18"/>
      <c r="B11" s="29"/>
    </row>
    <row r="12" spans="1:7">
      <c r="A12" s="18"/>
      <c r="B12" s="15"/>
    </row>
    <row r="13" spans="1:7">
      <c r="A13" s="18"/>
      <c r="B13" s="15"/>
    </row>
    <row r="14" spans="1:7">
      <c r="A14" s="18"/>
      <c r="B14" s="15"/>
    </row>
    <row r="15" spans="1:7">
      <c r="A15" s="18"/>
      <c r="B15" s="15"/>
    </row>
    <row r="16" spans="1:7">
      <c r="A16" s="18"/>
      <c r="B16" s="15"/>
    </row>
    <row r="17" spans="1:7">
      <c r="A17" s="18"/>
      <c r="B17" s="15"/>
    </row>
    <row r="18" spans="1:7">
      <c r="A18" s="18"/>
      <c r="B18" s="15"/>
    </row>
    <row r="19" spans="1:7">
      <c r="A19" s="18"/>
      <c r="B19" s="15"/>
    </row>
    <row r="20" spans="1:7">
      <c r="A20" s="18"/>
      <c r="B20" s="18"/>
    </row>
    <row r="21" spans="1:7">
      <c r="A21" s="18"/>
      <c r="B21" s="18"/>
    </row>
    <row r="22" spans="1:7">
      <c r="A22" s="18"/>
      <c r="B22" s="18"/>
    </row>
    <row r="23" spans="1:7">
      <c r="A23" s="18"/>
      <c r="B23" s="18"/>
    </row>
    <row r="24" spans="1:7">
      <c r="A24" s="18"/>
      <c r="B24" s="18"/>
    </row>
    <row r="25" spans="1:7">
      <c r="A25" s="18"/>
      <c r="B25" s="18"/>
    </row>
    <row r="26" spans="1:7">
      <c r="A26" s="18"/>
      <c r="B26" s="18"/>
    </row>
    <row r="27" spans="1:7">
      <c r="A27" s="18"/>
      <c r="B27" s="18"/>
    </row>
    <row r="28" spans="1:7">
      <c r="A28" s="18"/>
      <c r="B28" s="18"/>
    </row>
    <row r="29" spans="1:7">
      <c r="A29" s="18"/>
      <c r="B29" s="18"/>
    </row>
    <row r="30" spans="1:7">
      <c r="A30" s="18"/>
      <c r="B30" s="18"/>
    </row>
    <row r="31" spans="1:7">
      <c r="A31" s="18"/>
      <c r="B31" s="18"/>
    </row>
    <row r="32" spans="1:7">
      <c r="A32" s="18"/>
      <c r="B32" s="18"/>
      <c r="E32" s="336"/>
      <c r="F32" s="336"/>
      <c r="G32" s="336"/>
    </row>
    <row r="33" spans="1:10">
      <c r="A33" s="18"/>
      <c r="B33" s="18"/>
    </row>
    <row r="34" spans="1:10">
      <c r="A34" s="15"/>
      <c r="B34" s="15"/>
    </row>
    <row r="35" spans="1:10">
      <c r="A35" s="15"/>
      <c r="B35" s="15"/>
    </row>
    <row r="36" spans="1:10">
      <c r="A36" s="15"/>
      <c r="B36" s="15"/>
    </row>
    <row r="37" spans="1:10" ht="15.75">
      <c r="A37" s="15"/>
      <c r="C37" s="16"/>
      <c r="D37" s="16"/>
      <c r="E37" s="18"/>
      <c r="J37" s="15"/>
    </row>
    <row r="38" spans="1:10" ht="15.75">
      <c r="A38" s="15"/>
      <c r="B38" s="15"/>
      <c r="C38" s="18"/>
      <c r="D38" s="364"/>
      <c r="E38" s="364"/>
      <c r="F38" s="364"/>
      <c r="G38" s="364"/>
      <c r="H38" s="364"/>
    </row>
    <row r="39" spans="1:10">
      <c r="A39" s="15"/>
      <c r="B39" s="15"/>
      <c r="C39" s="18"/>
      <c r="D39" s="529"/>
      <c r="E39" s="527"/>
      <c r="F39" s="530"/>
      <c r="G39" s="530"/>
      <c r="H39" s="530"/>
    </row>
    <row r="40" spans="1:10">
      <c r="A40" s="15"/>
      <c r="B40" s="15"/>
      <c r="C40" s="139"/>
      <c r="D40" s="525"/>
      <c r="E40" s="527"/>
      <c r="F40" s="530"/>
      <c r="G40" s="530"/>
      <c r="H40" s="530"/>
    </row>
    <row r="41" spans="1:10" ht="15.75">
      <c r="A41" s="15"/>
      <c r="B41" s="15"/>
      <c r="C41" s="329"/>
      <c r="D41" s="526"/>
      <c r="E41" s="528"/>
      <c r="F41" s="530"/>
      <c r="G41" s="530"/>
      <c r="H41" s="530"/>
    </row>
    <row r="42" spans="1:10" ht="15.75">
      <c r="C42" s="329"/>
      <c r="D42" s="329"/>
      <c r="E42" s="18"/>
    </row>
    <row r="43" spans="1:10" ht="15.75">
      <c r="C43" s="329"/>
      <c r="D43" s="329"/>
      <c r="E43" s="18"/>
    </row>
    <row r="44" spans="1:10">
      <c r="C44" s="18"/>
      <c r="D44" s="18"/>
      <c r="E44" s="18"/>
    </row>
    <row r="45" spans="1:10">
      <c r="C45" s="140"/>
      <c r="D45" s="18"/>
      <c r="E45" s="18"/>
    </row>
    <row r="46" spans="1:10">
      <c r="C46" s="141"/>
      <c r="D46" s="18"/>
      <c r="E46" s="18"/>
    </row>
    <row r="47" spans="1:10">
      <c r="C47" s="141"/>
      <c r="D47" s="18"/>
      <c r="E47" s="18"/>
    </row>
    <row r="48" spans="1:10">
      <c r="C48" s="141"/>
      <c r="D48" s="18"/>
      <c r="E48" s="18"/>
    </row>
    <row r="49" spans="3:5">
      <c r="C49" s="18"/>
      <c r="D49" s="18"/>
      <c r="E49" s="18"/>
    </row>
    <row r="50" spans="3:5">
      <c r="C50" s="15"/>
      <c r="D50" s="18"/>
      <c r="E50" s="18"/>
    </row>
    <row r="51" spans="3:5">
      <c r="C51" s="15"/>
      <c r="D51" s="18"/>
      <c r="E51" s="18"/>
    </row>
    <row r="52" spans="3:5">
      <c r="C52" s="15"/>
      <c r="D52" s="18"/>
      <c r="E52" s="18"/>
    </row>
    <row r="53" spans="3:5">
      <c r="C53" s="15"/>
      <c r="D53" s="18"/>
      <c r="E53" s="18"/>
    </row>
    <row r="54" spans="3:5">
      <c r="C54" s="15"/>
      <c r="D54" s="18"/>
      <c r="E54" s="18"/>
    </row>
    <row r="55" spans="3:5">
      <c r="C55" s="15"/>
      <c r="D55" s="18"/>
      <c r="E55" s="18"/>
    </row>
    <row r="56" spans="3:5">
      <c r="C56" s="288"/>
      <c r="D56" s="18"/>
      <c r="E56" s="18"/>
    </row>
    <row r="57" spans="3:5">
      <c r="C57" s="288"/>
      <c r="D57" s="18"/>
      <c r="E57" s="18"/>
    </row>
    <row r="58" spans="3:5">
      <c r="C58" s="288"/>
      <c r="D58" s="18"/>
      <c r="E58" s="18"/>
    </row>
    <row r="59" spans="3:5">
      <c r="C59" s="18"/>
      <c r="D59" s="18"/>
      <c r="E59" s="18"/>
    </row>
  </sheetData>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sheetPr codeName="Sheet26"/>
  <dimension ref="B1:R26"/>
  <sheetViews>
    <sheetView showGridLines="0" workbookViewId="0"/>
  </sheetViews>
  <sheetFormatPr defaultColWidth="8.77734375" defaultRowHeight="15"/>
  <cols>
    <col min="1" max="1" width="8.77734375" style="1342"/>
    <col min="2" max="2" width="33.21875" style="1342" customWidth="1"/>
    <col min="3" max="4" width="10.21875" style="1342" bestFit="1" customWidth="1"/>
    <col min="5" max="6" width="8.77734375" style="1342"/>
    <col min="7" max="7" width="10.21875" style="1342" bestFit="1" customWidth="1"/>
    <col min="8" max="8" width="8.77734375" style="1342"/>
    <col min="9" max="9" width="11.6640625" style="1342" bestFit="1" customWidth="1"/>
    <col min="10" max="10" width="11.6640625" style="1342" customWidth="1"/>
    <col min="11" max="11" width="10.21875" style="1342" bestFit="1" customWidth="1"/>
    <col min="12" max="12" width="12.77734375" style="1342" bestFit="1" customWidth="1"/>
    <col min="13" max="13" width="9.21875" style="1342" bestFit="1" customWidth="1"/>
    <col min="14" max="16384" width="8.77734375" style="1342"/>
  </cols>
  <sheetData>
    <row r="1" spans="2:16">
      <c r="B1" s="235" t="s">
        <v>442</v>
      </c>
    </row>
    <row r="2" spans="2:16" ht="19.5" thickBot="1">
      <c r="B2" s="1538" t="s">
        <v>978</v>
      </c>
      <c r="C2" s="1538"/>
      <c r="D2" s="1538"/>
      <c r="E2" s="1538"/>
      <c r="F2" s="1538"/>
    </row>
    <row r="3" spans="2:16" ht="21" customHeight="1">
      <c r="B3" s="43" t="s">
        <v>87</v>
      </c>
      <c r="C3" s="251">
        <v>2018</v>
      </c>
      <c r="D3" s="251">
        <v>2019</v>
      </c>
      <c r="E3" s="251" t="s">
        <v>894</v>
      </c>
      <c r="F3" s="251">
        <v>2021</v>
      </c>
      <c r="G3" s="542">
        <v>2022</v>
      </c>
    </row>
    <row r="4" spans="2:16" ht="15.75">
      <c r="B4" s="41" t="s">
        <v>88</v>
      </c>
      <c r="C4" s="42">
        <f t="shared" ref="C4:E5" si="0">C6+C8+C10</f>
        <v>16151.060000000001</v>
      </c>
      <c r="D4" s="42">
        <f t="shared" si="0"/>
        <v>14033.831730000002</v>
      </c>
      <c r="E4" s="42">
        <f t="shared" si="0"/>
        <v>9165.3733699999993</v>
      </c>
      <c r="F4" s="42">
        <f>F6+F8+F10</f>
        <v>5706.0724900000005</v>
      </c>
      <c r="G4" s="42">
        <f>G6+G8+G10</f>
        <v>6592.8410463636365</v>
      </c>
    </row>
    <row r="5" spans="2:16" ht="15.75">
      <c r="B5" s="41" t="s">
        <v>89</v>
      </c>
      <c r="C5" s="42">
        <f t="shared" si="0"/>
        <v>24032.23</v>
      </c>
      <c r="D5" s="42">
        <f t="shared" si="0"/>
        <v>23427.984589999996</v>
      </c>
      <c r="E5" s="42">
        <f>E7+E9+E11</f>
        <v>14489.442074000001</v>
      </c>
      <c r="F5" s="42">
        <f>F7+F9+F11</f>
        <v>9079.0402600000016</v>
      </c>
      <c r="G5" s="42">
        <f>G7+G9+G11</f>
        <v>8176.2766098749998</v>
      </c>
    </row>
    <row r="6" spans="2:16" s="60" customFormat="1" ht="15.75">
      <c r="B6" s="41" t="s">
        <v>90</v>
      </c>
      <c r="C6" s="42">
        <v>9416.6</v>
      </c>
      <c r="D6" s="42">
        <v>7925.6937900000003</v>
      </c>
      <c r="E6" s="42">
        <v>4343.8723</v>
      </c>
      <c r="F6" s="42">
        <v>1390.4580000000001</v>
      </c>
      <c r="G6" s="1024">
        <f>[1]Bananacompanies22!K14</f>
        <v>492.4375</v>
      </c>
    </row>
    <row r="7" spans="2:16" s="60" customFormat="1" ht="15.75">
      <c r="B7" s="41" t="s">
        <v>91</v>
      </c>
      <c r="C7" s="42">
        <v>15659.19</v>
      </c>
      <c r="D7" s="42">
        <v>14995.358149999998</v>
      </c>
      <c r="E7" s="42">
        <v>7204.188854</v>
      </c>
      <c r="F7" s="42">
        <v>2932.82089</v>
      </c>
      <c r="G7" s="1024">
        <v>594.58655987500003</v>
      </c>
    </row>
    <row r="8" spans="2:16" s="60" customFormat="1" ht="15.75">
      <c r="B8" s="41" t="s">
        <v>92</v>
      </c>
      <c r="C8" s="42">
        <v>5110.26</v>
      </c>
      <c r="D8" s="42">
        <v>4436.0040000000008</v>
      </c>
      <c r="E8" s="42">
        <v>3345.6970000000001</v>
      </c>
      <c r="F8" s="42">
        <f>'[1]Regional Banana Export18-22'!I20</f>
        <v>2969.6690000000003</v>
      </c>
      <c r="G8" s="1024">
        <f>'[1]Regional Banana Export18-22'!K20</f>
        <v>4622.4400000000005</v>
      </c>
      <c r="I8" s="413"/>
      <c r="J8" s="413"/>
    </row>
    <row r="9" spans="2:16" s="60" customFormat="1" ht="15.75">
      <c r="B9" s="41" t="s">
        <v>93</v>
      </c>
      <c r="C9" s="42">
        <v>5339.04</v>
      </c>
      <c r="D9" s="42">
        <v>4973.2510000000002</v>
      </c>
      <c r="E9" s="42">
        <v>4220.0770000000002</v>
      </c>
      <c r="F9" s="42">
        <f>'[1]Regional Banana Export18-22'!J20</f>
        <v>3293.1420000000007</v>
      </c>
      <c r="G9" s="1024">
        <f>'[1]Regional Banana Export18-22'!L20</f>
        <v>4427.299</v>
      </c>
      <c r="H9" s="413"/>
      <c r="I9" s="413"/>
      <c r="J9" s="413"/>
      <c r="K9" s="413"/>
    </row>
    <row r="10" spans="2:16" s="60" customFormat="1" ht="15.75">
      <c r="B10" s="41" t="s">
        <v>94</v>
      </c>
      <c r="C10" s="42">
        <v>1624.2</v>
      </c>
      <c r="D10" s="42">
        <v>1672.1339400000002</v>
      </c>
      <c r="E10" s="42">
        <v>1475.8040699999999</v>
      </c>
      <c r="F10" s="42">
        <v>1345.9454900000001</v>
      </c>
      <c r="G10" s="1343">
        <v>1477.9635463636362</v>
      </c>
      <c r="H10" s="1344"/>
      <c r="I10" s="1345"/>
      <c r="J10" s="1345"/>
      <c r="K10" s="1345"/>
      <c r="L10" s="1346"/>
      <c r="M10" s="412"/>
    </row>
    <row r="11" spans="2:16" s="60" customFormat="1" ht="15.75">
      <c r="B11" s="41" t="s">
        <v>736</v>
      </c>
      <c r="C11" s="42">
        <v>3034</v>
      </c>
      <c r="D11" s="42">
        <v>3459.3754399999998</v>
      </c>
      <c r="E11" s="42">
        <v>3065.1762199999998</v>
      </c>
      <c r="F11" s="42">
        <v>2853.07737</v>
      </c>
      <c r="G11" s="1343">
        <v>3154.3910499999997</v>
      </c>
      <c r="H11" s="1344"/>
      <c r="I11" s="1345"/>
      <c r="J11" s="1345"/>
      <c r="K11" s="1345"/>
      <c r="L11" s="1346"/>
      <c r="M11" s="412"/>
    </row>
    <row r="12" spans="2:16" s="60" customFormat="1" ht="15.75">
      <c r="B12" s="41" t="s">
        <v>95</v>
      </c>
      <c r="C12" s="42">
        <v>1838</v>
      </c>
      <c r="D12" s="42">
        <v>1618.75</v>
      </c>
      <c r="E12" s="957" t="s">
        <v>911</v>
      </c>
      <c r="F12" s="42">
        <v>1818.665</v>
      </c>
      <c r="G12" s="1024">
        <f>'[1]TABLE EGG PROD18-22'!H17</f>
        <v>1880.123</v>
      </c>
      <c r="H12" s="699"/>
      <c r="I12" s="1345"/>
      <c r="J12" s="1345"/>
      <c r="K12" s="1345"/>
      <c r="N12" s="700"/>
      <c r="O12" s="413"/>
      <c r="P12" s="413"/>
    </row>
    <row r="13" spans="2:16" s="60" customFormat="1" ht="15.75">
      <c r="B13" s="41" t="s">
        <v>96</v>
      </c>
      <c r="C13" s="42">
        <v>10427</v>
      </c>
      <c r="D13" s="42">
        <v>9712.5</v>
      </c>
      <c r="E13" s="957" t="s">
        <v>911</v>
      </c>
      <c r="F13" s="42">
        <v>10911.99</v>
      </c>
      <c r="G13" s="1024">
        <f>'[1]TABLE EGG PROD18-22'!I17</f>
        <v>14100.922500000001</v>
      </c>
      <c r="N13" s="413"/>
      <c r="O13" s="699"/>
      <c r="P13" s="699"/>
    </row>
    <row r="14" spans="2:16" s="60" customFormat="1" ht="15.75">
      <c r="B14" s="41" t="s">
        <v>97</v>
      </c>
      <c r="C14" s="42">
        <v>2183.6</v>
      </c>
      <c r="D14" s="42">
        <v>2208.8539000000001</v>
      </c>
      <c r="E14" s="42">
        <v>1882.1478400000003</v>
      </c>
      <c r="F14" s="42">
        <v>2276.32924</v>
      </c>
      <c r="G14" s="1024">
        <f>'[1]LOCALPOULTRY18-22'!G14</f>
        <v>2667.7261600000002</v>
      </c>
      <c r="N14" s="413"/>
      <c r="O14" s="699"/>
      <c r="P14" s="699"/>
    </row>
    <row r="15" spans="2:16" s="60" customFormat="1" ht="15.75">
      <c r="B15" s="41" t="s">
        <v>98</v>
      </c>
      <c r="C15" s="42">
        <v>27332.5</v>
      </c>
      <c r="D15" s="42">
        <v>26888.963459999999</v>
      </c>
      <c r="E15" s="42">
        <v>22755.828549999998</v>
      </c>
      <c r="F15" s="42">
        <v>26340.749100000001</v>
      </c>
      <c r="G15" s="1024">
        <f>'[1]LOCALPOULTRY18-22'!H14</f>
        <v>36477.743000000002</v>
      </c>
      <c r="O15" s="699"/>
      <c r="P15" s="699"/>
    </row>
    <row r="16" spans="2:16" s="60" customFormat="1" ht="15.75">
      <c r="B16" s="41" t="s">
        <v>99</v>
      </c>
      <c r="C16" s="42">
        <v>206.8</v>
      </c>
      <c r="D16" s="42">
        <v>308.42237</v>
      </c>
      <c r="E16" s="42">
        <v>290.38629000000003</v>
      </c>
      <c r="F16" s="42">
        <f>'[1]PORK PURCHASES18-22'!C14</f>
        <v>620.44718999999998</v>
      </c>
      <c r="G16" s="1024">
        <f>'[1]PORK PURCHASES18-22'!C14</f>
        <v>620.44718999999998</v>
      </c>
    </row>
    <row r="17" spans="2:18" s="60" customFormat="1" ht="15.75">
      <c r="B17" s="41" t="s">
        <v>100</v>
      </c>
      <c r="C17" s="42">
        <v>2758.67</v>
      </c>
      <c r="D17" s="42">
        <v>4020.9140699999998</v>
      </c>
      <c r="E17" s="42">
        <v>3728.9529899999998</v>
      </c>
      <c r="F17" s="42">
        <f>'[1]PORK PURCHASES18-22'!D14</f>
        <v>8189.7732400000004</v>
      </c>
      <c r="G17" s="1024">
        <f>'[1]PORK PURCHASES18-22'!D14</f>
        <v>8189.7732400000004</v>
      </c>
      <c r="H17" s="413"/>
      <c r="I17" s="413"/>
      <c r="J17" s="413"/>
    </row>
    <row r="18" spans="2:18" s="60" customFormat="1" ht="15.75">
      <c r="B18" s="41" t="s">
        <v>101</v>
      </c>
      <c r="C18" s="42">
        <v>1633</v>
      </c>
      <c r="D18" s="42">
        <v>1552.9404850907272</v>
      </c>
      <c r="E18" s="42">
        <v>1269.1875136422727</v>
      </c>
      <c r="F18" s="42">
        <f>'[1]FISHLANDING by species18-22'!I14</f>
        <v>1382.5773379754542</v>
      </c>
      <c r="G18" s="1024">
        <f>'[1]FISHLANDING by species18-22'!K14</f>
        <v>1442.6557605761363</v>
      </c>
    </row>
    <row r="19" spans="2:18" s="60" customFormat="1" ht="16.5" thickBot="1">
      <c r="B19" s="233" t="s">
        <v>102</v>
      </c>
      <c r="C19" s="234">
        <v>27752</v>
      </c>
      <c r="D19" s="234">
        <v>27189.710787045999</v>
      </c>
      <c r="E19" s="234">
        <v>20748.443309727001</v>
      </c>
      <c r="F19" s="234">
        <f>'[1]FISHLANDING by species18-22'!J14</f>
        <v>22126.529811888002</v>
      </c>
      <c r="G19" s="1025">
        <f>'[1]FISHLANDING by species18-22'!L14</f>
        <v>26096.725516598999</v>
      </c>
      <c r="I19" s="1342"/>
      <c r="J19" s="1342"/>
      <c r="N19" s="413"/>
    </row>
    <row r="20" spans="2:18" ht="15.75">
      <c r="B20" s="58" t="s">
        <v>923</v>
      </c>
      <c r="M20" s="60"/>
      <c r="N20" s="700"/>
      <c r="O20" s="413"/>
      <c r="P20" s="413"/>
      <c r="Q20" s="60"/>
      <c r="R20" s="60"/>
    </row>
    <row r="21" spans="2:18">
      <c r="B21" s="40"/>
      <c r="H21" s="63"/>
      <c r="M21" s="60"/>
      <c r="N21" s="413"/>
      <c r="O21" s="60"/>
      <c r="P21" s="60"/>
      <c r="Q21" s="60"/>
      <c r="R21" s="60"/>
    </row>
    <row r="22" spans="2:18" ht="15.75">
      <c r="B22" s="40"/>
      <c r="H22" s="543"/>
      <c r="I22" s="236"/>
      <c r="J22" s="236"/>
      <c r="M22" s="60"/>
      <c r="N22" s="413"/>
      <c r="O22" s="60"/>
      <c r="Q22" s="60"/>
      <c r="R22" s="60"/>
    </row>
    <row r="23" spans="2:18" ht="15.75">
      <c r="B23" s="40"/>
      <c r="C23" s="63"/>
      <c r="D23" s="63"/>
      <c r="H23" s="543"/>
      <c r="I23" s="236"/>
      <c r="J23" s="236"/>
    </row>
    <row r="24" spans="2:18" ht="15.75">
      <c r="B24" s="40"/>
      <c r="C24" s="63"/>
      <c r="H24" s="543"/>
      <c r="I24" s="543"/>
      <c r="J24" s="543"/>
    </row>
    <row r="25" spans="2:18">
      <c r="B25" s="15"/>
      <c r="C25" s="383"/>
      <c r="D25" s="383"/>
      <c r="H25" s="236"/>
      <c r="I25" s="236"/>
      <c r="J25" s="236"/>
    </row>
    <row r="26" spans="2:18">
      <c r="B26" s="15"/>
      <c r="C26" s="382"/>
      <c r="D26" s="382"/>
      <c r="H26" s="63"/>
    </row>
  </sheetData>
  <mergeCells count="1">
    <mergeCell ref="B2:F2"/>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sheetPr codeName="Sheet27">
    <pageSetUpPr fitToPage="1"/>
  </sheetPr>
  <dimension ref="A1:V21"/>
  <sheetViews>
    <sheetView showGridLines="0" workbookViewId="0"/>
  </sheetViews>
  <sheetFormatPr defaultColWidth="8.77734375" defaultRowHeight="15"/>
  <cols>
    <col min="1" max="1" width="8.77734375" style="831"/>
    <col min="2" max="2" width="15" style="831" customWidth="1"/>
    <col min="3" max="3" width="9" style="831" bestFit="1" customWidth="1"/>
    <col min="4" max="4" width="9.44140625" style="831" bestFit="1" customWidth="1"/>
    <col min="5" max="6" width="8.77734375" style="831"/>
    <col min="7" max="7" width="9.21875" style="831" bestFit="1" customWidth="1"/>
    <col min="8" max="16384" width="8.77734375" style="831"/>
  </cols>
  <sheetData>
    <row r="1" spans="1:22">
      <c r="A1" s="18"/>
      <c r="B1" s="29" t="s">
        <v>136</v>
      </c>
      <c r="C1" s="18"/>
      <c r="D1" s="18"/>
      <c r="E1" s="18"/>
      <c r="F1" s="18"/>
      <c r="G1" s="18"/>
      <c r="H1" s="18"/>
      <c r="I1" s="18"/>
      <c r="J1" s="18"/>
      <c r="K1" s="18"/>
      <c r="L1" s="18"/>
      <c r="M1" s="18"/>
      <c r="N1" s="15"/>
      <c r="O1" s="15"/>
      <c r="P1" s="15"/>
      <c r="Q1" s="15"/>
      <c r="R1" s="15"/>
      <c r="S1" s="15"/>
      <c r="T1" s="15"/>
      <c r="U1" s="15"/>
      <c r="V1" s="15"/>
    </row>
    <row r="2" spans="1:22" ht="20.25">
      <c r="A2" s="18"/>
      <c r="B2" s="1539" t="s">
        <v>979</v>
      </c>
      <c r="C2" s="1539"/>
      <c r="D2" s="1539"/>
      <c r="E2" s="1539"/>
      <c r="F2" s="1539"/>
      <c r="G2" s="1539"/>
      <c r="H2" s="1539"/>
      <c r="I2" s="1539"/>
      <c r="J2" s="1539"/>
      <c r="K2" s="1539"/>
      <c r="L2" s="1539"/>
      <c r="M2" s="18"/>
      <c r="N2" s="15"/>
      <c r="O2" s="15"/>
      <c r="P2" s="15"/>
      <c r="Q2" s="15"/>
      <c r="R2" s="15"/>
      <c r="S2" s="15"/>
      <c r="T2" s="15"/>
      <c r="U2" s="15"/>
      <c r="V2" s="15"/>
    </row>
    <row r="3" spans="1:22" ht="16.5" thickBot="1">
      <c r="A3" s="18"/>
      <c r="B3" s="16"/>
      <c r="C3" s="16"/>
      <c r="D3" s="16"/>
      <c r="E3" s="16"/>
      <c r="F3" s="16"/>
      <c r="G3" s="16"/>
      <c r="H3" s="16"/>
      <c r="I3" s="16"/>
      <c r="J3" s="16"/>
      <c r="K3" s="16"/>
      <c r="L3" s="16"/>
      <c r="M3" s="18"/>
      <c r="N3" s="15"/>
      <c r="O3" s="15"/>
      <c r="P3" s="15"/>
      <c r="Q3" s="15"/>
      <c r="R3" s="15"/>
      <c r="S3" s="15"/>
      <c r="T3" s="15"/>
      <c r="U3" s="15"/>
      <c r="V3" s="15"/>
    </row>
    <row r="4" spans="1:22" ht="21" customHeight="1">
      <c r="A4" s="32"/>
      <c r="B4" s="1490" t="s">
        <v>8</v>
      </c>
      <c r="C4" s="1506" t="s">
        <v>81</v>
      </c>
      <c r="D4" s="1540"/>
      <c r="E4" s="1506" t="s">
        <v>82</v>
      </c>
      <c r="F4" s="1540"/>
      <c r="G4" s="1506" t="s">
        <v>83</v>
      </c>
      <c r="H4" s="1540"/>
      <c r="I4" s="1532" t="s">
        <v>84</v>
      </c>
      <c r="J4" s="1533"/>
      <c r="K4" s="1506" t="s">
        <v>85</v>
      </c>
      <c r="L4" s="1541"/>
      <c r="M4" s="18"/>
      <c r="N4" s="15"/>
      <c r="O4" s="15"/>
      <c r="P4" s="15"/>
      <c r="Q4" s="15"/>
      <c r="R4" s="15"/>
      <c r="S4" s="15"/>
      <c r="T4" s="15"/>
      <c r="U4" s="15"/>
      <c r="V4" s="15"/>
    </row>
    <row r="5" spans="1:22" ht="21" customHeight="1">
      <c r="A5" s="32"/>
      <c r="B5" s="1492"/>
      <c r="C5" s="858" t="s">
        <v>16</v>
      </c>
      <c r="D5" s="858" t="s">
        <v>86</v>
      </c>
      <c r="E5" s="858" t="s">
        <v>16</v>
      </c>
      <c r="F5" s="858" t="s">
        <v>86</v>
      </c>
      <c r="G5" s="858" t="s">
        <v>16</v>
      </c>
      <c r="H5" s="858" t="s">
        <v>86</v>
      </c>
      <c r="I5" s="858" t="s">
        <v>16</v>
      </c>
      <c r="J5" s="858" t="s">
        <v>86</v>
      </c>
      <c r="K5" s="858" t="s">
        <v>16</v>
      </c>
      <c r="L5" s="33" t="s">
        <v>86</v>
      </c>
      <c r="M5" s="18"/>
      <c r="N5" s="15"/>
      <c r="O5" s="15"/>
      <c r="P5" s="15"/>
      <c r="Q5" s="15"/>
      <c r="R5" s="15"/>
      <c r="S5" s="15"/>
      <c r="T5" s="15"/>
      <c r="U5" s="15"/>
      <c r="V5" s="15"/>
    </row>
    <row r="6" spans="1:22" ht="21" customHeight="1">
      <c r="A6" s="32"/>
      <c r="B6" s="61" t="s">
        <v>815</v>
      </c>
      <c r="C6" s="860">
        <v>64.21866</v>
      </c>
      <c r="D6" s="860">
        <v>177.59798999999998</v>
      </c>
      <c r="E6" s="600">
        <v>0.33112999999999998</v>
      </c>
      <c r="F6" s="600">
        <v>0.4415</v>
      </c>
      <c r="G6" s="860">
        <v>44.975120000000004</v>
      </c>
      <c r="H6" s="860">
        <v>69.08878</v>
      </c>
      <c r="I6" s="860">
        <v>917.14238</v>
      </c>
      <c r="J6" s="860">
        <v>1364.4006400000001</v>
      </c>
      <c r="K6" s="860">
        <v>904.34082999999998</v>
      </c>
      <c r="L6" s="519">
        <v>2399.2975900000001</v>
      </c>
      <c r="M6" s="18"/>
      <c r="N6" s="35"/>
      <c r="O6" s="35"/>
      <c r="P6" s="15"/>
      <c r="Q6" s="15"/>
      <c r="R6" s="15"/>
      <c r="S6" s="15"/>
      <c r="T6" s="15"/>
      <c r="U6" s="15"/>
      <c r="V6" s="15"/>
    </row>
    <row r="7" spans="1:22" ht="21" customHeight="1">
      <c r="A7" s="32"/>
      <c r="B7" s="61" t="s">
        <v>893</v>
      </c>
      <c r="C7" s="860">
        <v>44.207610000000003</v>
      </c>
      <c r="D7" s="860">
        <v>86.005650000000003</v>
      </c>
      <c r="E7" s="600">
        <v>2.0545900000000001</v>
      </c>
      <c r="F7" s="600">
        <v>3.2806500000000001</v>
      </c>
      <c r="G7" s="860">
        <v>98.160130000000009</v>
      </c>
      <c r="H7" s="860">
        <v>169.34184999999999</v>
      </c>
      <c r="I7" s="860">
        <v>1878.37076</v>
      </c>
      <c r="J7" s="860">
        <v>3332.1835600000004</v>
      </c>
      <c r="K7" s="860">
        <v>15.848419999999999</v>
      </c>
      <c r="L7" s="519">
        <v>199.75386000000003</v>
      </c>
      <c r="M7" s="18"/>
      <c r="N7" s="35"/>
      <c r="O7" s="35"/>
      <c r="P7" s="15"/>
      <c r="Q7" s="15"/>
      <c r="R7" s="15"/>
      <c r="S7" s="15"/>
      <c r="T7" s="15"/>
      <c r="U7" s="15"/>
      <c r="V7" s="15"/>
    </row>
    <row r="8" spans="1:22" s="878" customFormat="1" ht="21" customHeight="1">
      <c r="A8" s="32"/>
      <c r="B8" s="61" t="s">
        <v>899</v>
      </c>
      <c r="C8" s="860">
        <v>119.37875</v>
      </c>
      <c r="D8" s="860">
        <v>221.16147999999998</v>
      </c>
      <c r="E8" s="889">
        <v>16.015000000000001</v>
      </c>
      <c r="F8" s="889">
        <v>1.01634</v>
      </c>
      <c r="G8" s="860">
        <v>180.22647000000001</v>
      </c>
      <c r="H8" s="860">
        <v>203.39803999999998</v>
      </c>
      <c r="I8" s="860">
        <v>850.70267999999999</v>
      </c>
      <c r="J8" s="860">
        <v>1405.5096700000001</v>
      </c>
      <c r="K8" s="860">
        <v>547.80523000000005</v>
      </c>
      <c r="L8" s="519">
        <v>989.3125399999999</v>
      </c>
      <c r="M8" s="18"/>
      <c r="N8" s="35"/>
      <c r="O8" s="35"/>
      <c r="P8" s="15"/>
      <c r="Q8" s="15"/>
      <c r="R8" s="15"/>
      <c r="S8" s="15"/>
      <c r="T8" s="15"/>
      <c r="U8" s="15"/>
      <c r="V8" s="15"/>
    </row>
    <row r="9" spans="1:22" s="1128" customFormat="1" ht="21" customHeight="1">
      <c r="A9" s="32"/>
      <c r="B9" s="61" t="s">
        <v>896</v>
      </c>
      <c r="C9" s="1170">
        <v>90.144999999999996</v>
      </c>
      <c r="D9" s="1170">
        <v>312.84676000000002</v>
      </c>
      <c r="E9" s="889">
        <v>2.7399200000000001</v>
      </c>
      <c r="F9" s="889">
        <v>12.927070000000001</v>
      </c>
      <c r="G9" s="1170">
        <v>79.310040000000001</v>
      </c>
      <c r="H9" s="1170">
        <v>113.56612999999999</v>
      </c>
      <c r="I9" s="1170">
        <v>756.67347000000018</v>
      </c>
      <c r="J9" s="1170">
        <v>1681.6575600000001</v>
      </c>
      <c r="K9" s="1170">
        <v>467.05110000000002</v>
      </c>
      <c r="L9" s="519">
        <v>1120.5165999999999</v>
      </c>
      <c r="M9" s="18"/>
      <c r="N9" s="35"/>
      <c r="O9" s="35"/>
      <c r="P9" s="15"/>
      <c r="Q9" s="15"/>
      <c r="R9" s="15"/>
      <c r="S9" s="15"/>
      <c r="T9" s="15"/>
      <c r="U9" s="15"/>
      <c r="V9" s="15"/>
    </row>
    <row r="10" spans="1:22" ht="21" customHeight="1">
      <c r="A10" s="32"/>
      <c r="B10" s="150" t="s">
        <v>980</v>
      </c>
      <c r="C10" s="860">
        <v>415.37854200000004</v>
      </c>
      <c r="D10" s="860">
        <v>1076.8688500000001</v>
      </c>
      <c r="E10" s="600">
        <v>0</v>
      </c>
      <c r="F10" s="600">
        <v>0</v>
      </c>
      <c r="G10" s="860">
        <v>15.924149999999999</v>
      </c>
      <c r="H10" s="860">
        <v>48.540219999999998</v>
      </c>
      <c r="I10" s="860">
        <v>82.961660000000009</v>
      </c>
      <c r="J10" s="860">
        <v>316.55399</v>
      </c>
      <c r="K10" s="860">
        <v>44.791799999999995</v>
      </c>
      <c r="L10" s="519">
        <v>148.34754000000001</v>
      </c>
      <c r="M10" s="629"/>
      <c r="N10" s="629"/>
      <c r="O10" s="37"/>
      <c r="P10" s="15"/>
      <c r="Q10" s="15"/>
      <c r="R10" s="15"/>
      <c r="S10" s="15"/>
      <c r="T10" s="15"/>
      <c r="U10" s="15"/>
      <c r="V10" s="15"/>
    </row>
    <row r="11" spans="1:22" ht="21" customHeight="1">
      <c r="A11" s="32"/>
      <c r="B11" s="150" t="s">
        <v>78</v>
      </c>
      <c r="C11" s="1292">
        <v>95.336209999999994</v>
      </c>
      <c r="D11" s="1292">
        <v>401.9187</v>
      </c>
      <c r="E11" s="600">
        <v>0.63207000000000002</v>
      </c>
      <c r="F11" s="600">
        <v>1.8203199999999999</v>
      </c>
      <c r="G11" s="860">
        <v>10.876629999999999</v>
      </c>
      <c r="H11" s="860">
        <v>46.878589999999996</v>
      </c>
      <c r="I11" s="860">
        <v>291.90460999999999</v>
      </c>
      <c r="J11" s="860">
        <v>1032.3632700000001</v>
      </c>
      <c r="K11" s="1293">
        <v>27.572170999999997</v>
      </c>
      <c r="L11" s="519">
        <v>185.40294999999998</v>
      </c>
      <c r="M11" s="629"/>
      <c r="N11" s="629"/>
      <c r="O11" s="37"/>
      <c r="P11" s="15"/>
      <c r="Q11" s="15"/>
      <c r="R11" s="15"/>
      <c r="S11" s="15"/>
      <c r="T11" s="15"/>
      <c r="U11" s="15"/>
      <c r="V11" s="15"/>
    </row>
    <row r="12" spans="1:22" ht="21" customHeight="1">
      <c r="A12" s="32"/>
      <c r="B12" s="150" t="s">
        <v>79</v>
      </c>
      <c r="C12" s="1292">
        <v>59.048397000000001</v>
      </c>
      <c r="D12" s="1292">
        <v>245.45508999999998</v>
      </c>
      <c r="E12" s="600">
        <v>0</v>
      </c>
      <c r="F12" s="600">
        <v>0</v>
      </c>
      <c r="G12" s="860">
        <v>9.5061400000000003</v>
      </c>
      <c r="H12" s="860">
        <v>26.176220000000001</v>
      </c>
      <c r="I12" s="860">
        <v>163.28443000000001</v>
      </c>
      <c r="J12" s="860">
        <v>375.41416999999996</v>
      </c>
      <c r="K12" s="1293">
        <v>44.006536999999994</v>
      </c>
      <c r="L12" s="519">
        <v>405.91197</v>
      </c>
      <c r="M12" s="18"/>
      <c r="N12" s="37"/>
      <c r="O12" s="37"/>
      <c r="P12" s="15"/>
      <c r="Q12" s="15"/>
      <c r="R12" s="15"/>
      <c r="S12" s="15"/>
      <c r="T12" s="15"/>
      <c r="U12" s="15"/>
      <c r="V12" s="15"/>
    </row>
    <row r="13" spans="1:22" ht="21" customHeight="1">
      <c r="A13" s="32"/>
      <c r="B13" s="150" t="s">
        <v>80</v>
      </c>
      <c r="C13" s="1351">
        <v>24.504999999999999</v>
      </c>
      <c r="D13" s="600">
        <v>158.1079</v>
      </c>
      <c r="E13" s="600">
        <v>0</v>
      </c>
      <c r="F13" s="600">
        <v>0</v>
      </c>
      <c r="G13" s="1292">
        <v>10.45698</v>
      </c>
      <c r="H13" s="1292">
        <v>35.575300000000006</v>
      </c>
      <c r="I13" s="1292">
        <v>28.026699999999998</v>
      </c>
      <c r="J13" s="1292">
        <v>254.84509000000003</v>
      </c>
      <c r="K13" s="1292">
        <v>31.116978</v>
      </c>
      <c r="L13" s="1352">
        <v>224.28445000000002</v>
      </c>
      <c r="M13" s="137"/>
      <c r="N13" s="137"/>
      <c r="O13" s="37"/>
      <c r="P13" s="15"/>
      <c r="Q13" s="15"/>
      <c r="R13" s="15"/>
      <c r="S13" s="15"/>
      <c r="T13" s="15"/>
      <c r="U13" s="15"/>
      <c r="V13" s="15"/>
    </row>
    <row r="14" spans="1:22" ht="21" customHeight="1" thickBot="1">
      <c r="A14" s="32"/>
      <c r="B14" s="186" t="s">
        <v>981</v>
      </c>
      <c r="C14" s="424">
        <f t="shared" ref="C14:L14" si="0">SUM(C10:C13)</f>
        <v>594.26814899999999</v>
      </c>
      <c r="D14" s="424">
        <f t="shared" si="0"/>
        <v>1882.3505399999999</v>
      </c>
      <c r="E14" s="424">
        <f t="shared" si="0"/>
        <v>0.63207000000000002</v>
      </c>
      <c r="F14" s="424">
        <f t="shared" si="0"/>
        <v>1.8203199999999999</v>
      </c>
      <c r="G14" s="424">
        <f t="shared" si="0"/>
        <v>46.7639</v>
      </c>
      <c r="H14" s="424">
        <f t="shared" si="0"/>
        <v>157.17033000000001</v>
      </c>
      <c r="I14" s="424">
        <f t="shared" si="0"/>
        <v>566.17740000000003</v>
      </c>
      <c r="J14" s="424">
        <f t="shared" si="0"/>
        <v>1979.1765200000002</v>
      </c>
      <c r="K14" s="424">
        <f t="shared" si="0"/>
        <v>147.48748599999999</v>
      </c>
      <c r="L14" s="748">
        <f t="shared" si="0"/>
        <v>963.94691</v>
      </c>
      <c r="M14" s="629"/>
      <c r="N14" s="629"/>
      <c r="O14" s="37"/>
      <c r="P14" s="15"/>
      <c r="Q14" s="15"/>
      <c r="R14" s="15"/>
      <c r="S14" s="15"/>
      <c r="T14" s="15"/>
      <c r="U14" s="15"/>
      <c r="V14" s="15"/>
    </row>
    <row r="15" spans="1:22" ht="21" customHeight="1">
      <c r="A15" s="18"/>
      <c r="B15" s="68" t="s">
        <v>803</v>
      </c>
      <c r="C15" s="16"/>
      <c r="D15" s="16"/>
      <c r="E15" s="16"/>
      <c r="F15" s="16"/>
      <c r="G15" s="93"/>
      <c r="H15" s="93"/>
      <c r="I15" s="16"/>
      <c r="J15" s="16"/>
      <c r="K15" s="16"/>
      <c r="L15" s="16"/>
      <c r="M15" s="18"/>
      <c r="N15" s="37"/>
      <c r="O15" s="37"/>
      <c r="P15" s="15"/>
      <c r="Q15" s="15"/>
      <c r="R15" s="15"/>
      <c r="S15" s="15"/>
      <c r="T15" s="15"/>
      <c r="U15" s="15"/>
      <c r="V15" s="15"/>
    </row>
    <row r="16" spans="1:22" ht="15.75">
      <c r="A16" s="18"/>
      <c r="B16" s="1146" t="s">
        <v>770</v>
      </c>
      <c r="C16" s="16"/>
      <c r="D16" s="16"/>
      <c r="E16" s="16"/>
      <c r="F16" s="16"/>
      <c r="G16" s="494"/>
      <c r="H16" s="494"/>
      <c r="I16" s="16"/>
      <c r="J16" s="16"/>
      <c r="K16" s="16"/>
      <c r="L16" s="16"/>
      <c r="M16" s="18"/>
      <c r="N16" s="37"/>
      <c r="O16" s="37"/>
      <c r="P16" s="15"/>
      <c r="Q16" s="15"/>
      <c r="R16" s="15"/>
      <c r="S16" s="15"/>
      <c r="T16" s="15"/>
      <c r="U16" s="15"/>
      <c r="V16" s="15"/>
    </row>
    <row r="17" spans="1:22" ht="15.75">
      <c r="A17" s="18"/>
      <c r="B17" s="861" t="s">
        <v>180</v>
      </c>
      <c r="E17" s="18"/>
      <c r="F17" s="18"/>
      <c r="G17" s="16"/>
      <c r="H17" s="16"/>
      <c r="I17" s="18"/>
      <c r="J17" s="18"/>
      <c r="K17" s="18"/>
      <c r="L17" s="18"/>
      <c r="M17" s="18"/>
      <c r="N17" s="37"/>
      <c r="O17" s="37"/>
      <c r="P17" s="15"/>
      <c r="Q17" s="15"/>
      <c r="R17" s="15"/>
      <c r="S17" s="15"/>
      <c r="T17" s="15"/>
      <c r="U17" s="15"/>
      <c r="V17" s="15"/>
    </row>
    <row r="18" spans="1:22" ht="15.75">
      <c r="A18" s="15"/>
      <c r="B18" s="355"/>
      <c r="E18" s="15"/>
      <c r="F18" s="79"/>
      <c r="G18" s="93"/>
      <c r="H18" s="93"/>
      <c r="I18" s="15"/>
      <c r="J18" s="15"/>
      <c r="K18" s="15"/>
      <c r="L18" s="15"/>
      <c r="M18" s="15"/>
      <c r="N18" s="38"/>
      <c r="O18" s="38"/>
      <c r="P18" s="15"/>
      <c r="Q18" s="15"/>
      <c r="R18" s="15"/>
      <c r="S18" s="15"/>
      <c r="T18" s="15"/>
      <c r="U18" s="15"/>
      <c r="V18" s="15"/>
    </row>
    <row r="19" spans="1:22">
      <c r="A19" s="15"/>
      <c r="B19" s="15"/>
      <c r="E19" s="15"/>
      <c r="F19" s="15"/>
      <c r="G19" s="15"/>
      <c r="H19" s="15"/>
      <c r="I19" s="15"/>
      <c r="J19" s="15"/>
      <c r="K19" s="15"/>
      <c r="L19" s="15"/>
      <c r="M19" s="15"/>
      <c r="N19" s="15"/>
      <c r="O19" s="15"/>
      <c r="P19" s="15"/>
      <c r="Q19" s="15"/>
      <c r="R19" s="15"/>
      <c r="S19" s="15"/>
      <c r="T19" s="15"/>
      <c r="U19" s="15"/>
      <c r="V19" s="15"/>
    </row>
    <row r="20" spans="1:22">
      <c r="A20" s="15"/>
      <c r="B20" s="15"/>
      <c r="C20" s="15"/>
      <c r="D20" s="15"/>
      <c r="E20" s="15"/>
      <c r="F20" s="15"/>
      <c r="G20" s="15"/>
      <c r="H20" s="15"/>
      <c r="I20" s="15"/>
      <c r="J20" s="15"/>
      <c r="K20" s="15"/>
      <c r="L20" s="15"/>
      <c r="M20" s="15"/>
      <c r="N20" s="15"/>
      <c r="O20" s="15"/>
      <c r="P20" s="15"/>
      <c r="Q20" s="15"/>
      <c r="R20" s="15"/>
      <c r="S20" s="15"/>
      <c r="T20" s="15"/>
      <c r="U20" s="15"/>
      <c r="V20" s="15"/>
    </row>
    <row r="21" spans="1:22">
      <c r="A21" s="15"/>
      <c r="B21" s="15"/>
      <c r="C21" s="15"/>
      <c r="D21" s="15"/>
      <c r="E21" s="15"/>
      <c r="F21" s="15"/>
      <c r="G21" s="15"/>
      <c r="H21" s="15"/>
      <c r="I21" s="15"/>
      <c r="J21" s="15"/>
      <c r="K21" s="15"/>
      <c r="L21" s="15"/>
      <c r="M21" s="15"/>
      <c r="N21" s="15"/>
      <c r="O21" s="15"/>
      <c r="P21" s="15"/>
      <c r="Q21" s="15"/>
      <c r="R21" s="15"/>
      <c r="S21" s="15"/>
      <c r="T21" s="15"/>
      <c r="U21" s="15"/>
      <c r="V21" s="15"/>
    </row>
  </sheetData>
  <mergeCells count="7">
    <mergeCell ref="B2:L2"/>
    <mergeCell ref="B4:B5"/>
    <mergeCell ref="C4:D4"/>
    <mergeCell ref="E4:F4"/>
    <mergeCell ref="G4:H4"/>
    <mergeCell ref="I4:J4"/>
    <mergeCell ref="K4:L4"/>
  </mergeCells>
  <pageMargins left="0.7" right="0.7" top="0.75" bottom="0.75" header="0.3" footer="0.3"/>
  <pageSetup scale="92" orientation="landscape" r:id="rId1"/>
  <ignoredErrors>
    <ignoredError sqref="B6 B9" numberStoredAsText="1"/>
    <ignoredError sqref="C14:L14" formulaRange="1"/>
  </ignoredErrors>
</worksheet>
</file>

<file path=xl/worksheets/sheet28.xml><?xml version="1.0" encoding="utf-8"?>
<worksheet xmlns="http://schemas.openxmlformats.org/spreadsheetml/2006/main" xmlns:r="http://schemas.openxmlformats.org/officeDocument/2006/relationships">
  <sheetPr codeName="Sheet28"/>
  <dimension ref="A1:AH278"/>
  <sheetViews>
    <sheetView showGridLines="0" zoomScale="83" zoomScaleNormal="83" workbookViewId="0"/>
  </sheetViews>
  <sheetFormatPr defaultRowHeight="15.75"/>
  <cols>
    <col min="1" max="1" width="25.44140625" style="152" customWidth="1"/>
    <col min="2" max="2" width="12.77734375" style="1063" customWidth="1"/>
    <col min="3" max="3" width="14.109375" style="1063" bestFit="1" customWidth="1"/>
    <col min="4" max="4" width="12.44140625" style="1063" customWidth="1"/>
    <col min="5" max="5" width="13.77734375" style="1064" customWidth="1"/>
    <col min="6" max="6" width="12.21875" style="1063" customWidth="1"/>
    <col min="7" max="7" width="14.21875" style="1064" customWidth="1"/>
    <col min="8" max="8" width="12.77734375" style="1065" customWidth="1"/>
    <col min="9" max="9" width="14.109375" style="1064" bestFit="1" customWidth="1"/>
    <col min="10" max="10" width="12.88671875" style="1063" customWidth="1"/>
    <col min="11" max="11" width="14.109375" style="1063" bestFit="1" customWidth="1"/>
    <col min="12" max="12" width="12.21875" style="1063" customWidth="1"/>
    <col min="13" max="13" width="14" style="1063" customWidth="1"/>
    <col min="14" max="14" width="14.5546875" style="1063" customWidth="1"/>
    <col min="15" max="15" width="14.21875" style="1063" customWidth="1"/>
    <col min="16" max="17" width="13.21875" style="152" customWidth="1"/>
    <col min="18" max="18" width="9.44140625" style="152" bestFit="1" customWidth="1"/>
    <col min="19" max="19" width="10.109375" style="152" bestFit="1" customWidth="1"/>
    <col min="20" max="20" width="9.109375" style="152" bestFit="1" customWidth="1"/>
    <col min="21" max="21" width="9.44140625" style="152" bestFit="1" customWidth="1"/>
    <col min="22" max="22" width="8.77734375" style="152"/>
    <col min="23" max="23" width="9.88671875" style="152" customWidth="1"/>
    <col min="24" max="24" width="12.21875" style="152" customWidth="1"/>
    <col min="25" max="25" width="8.77734375" style="152"/>
    <col min="26" max="26" width="8.44140625" style="152" bestFit="1" customWidth="1"/>
    <col min="27" max="27" width="9.44140625" style="152" bestFit="1" customWidth="1"/>
    <col min="28" max="28" width="8.44140625" style="152" bestFit="1" customWidth="1"/>
    <col min="29" max="219" width="8.77734375" style="152"/>
    <col min="220" max="220" width="23.33203125" style="152" customWidth="1"/>
    <col min="221" max="221" width="12.77734375" style="152" customWidth="1"/>
    <col min="222" max="222" width="12.33203125" style="152" bestFit="1" customWidth="1"/>
    <col min="223" max="223" width="10.77734375" style="152" customWidth="1"/>
    <col min="224" max="224" width="15.21875" style="152" customWidth="1"/>
    <col min="225" max="225" width="12.21875" style="152" customWidth="1"/>
    <col min="226" max="226" width="13.21875" style="152" customWidth="1"/>
    <col min="227" max="227" width="12.77734375" style="152" customWidth="1"/>
    <col min="228" max="228" width="11.88671875" style="152" customWidth="1"/>
    <col min="229" max="229" width="11.33203125" style="152" customWidth="1"/>
    <col min="230" max="230" width="11.77734375" style="152" bestFit="1" customWidth="1"/>
    <col min="231" max="231" width="11.109375" style="152" customWidth="1"/>
    <col min="232" max="232" width="11.88671875" style="152" bestFit="1" customWidth="1"/>
    <col min="233" max="233" width="12.77734375" style="152" customWidth="1"/>
    <col min="234" max="234" width="13.21875" style="152" customWidth="1"/>
    <col min="235" max="236" width="11.109375" style="152" bestFit="1" customWidth="1"/>
    <col min="237" max="237" width="14" style="152" customWidth="1"/>
    <col min="238" max="238" width="15" style="152" customWidth="1"/>
    <col min="239" max="239" width="11.109375" style="152" customWidth="1"/>
    <col min="240" max="240" width="13.109375" style="152" customWidth="1"/>
    <col min="241" max="241" width="11.109375" style="152" customWidth="1"/>
    <col min="242" max="242" width="17.44140625" style="152" customWidth="1"/>
    <col min="243" max="243" width="13.5546875" style="152" customWidth="1"/>
    <col min="244" max="248" width="11.109375" style="152" customWidth="1"/>
    <col min="249" max="249" width="13.5546875" style="152" customWidth="1"/>
    <col min="250" max="250" width="17.21875" style="152" customWidth="1"/>
    <col min="251" max="254" width="11.109375" style="152" customWidth="1"/>
    <col min="255" max="255" width="9.44140625" style="152" bestFit="1" customWidth="1"/>
    <col min="256" max="256" width="10.21875" style="152" bestFit="1" customWidth="1"/>
    <col min="257" max="260" width="9.44140625" style="152" bestFit="1" customWidth="1"/>
    <col min="261" max="261" width="8.77734375" style="152"/>
    <col min="262" max="262" width="13" style="152" bestFit="1" customWidth="1"/>
    <col min="263" max="475" width="8.77734375" style="152"/>
    <col min="476" max="476" width="23.33203125" style="152" customWidth="1"/>
    <col min="477" max="477" width="12.77734375" style="152" customWidth="1"/>
    <col min="478" max="478" width="12.33203125" style="152" bestFit="1" customWidth="1"/>
    <col min="479" max="479" width="10.77734375" style="152" customWidth="1"/>
    <col min="480" max="480" width="15.21875" style="152" customWidth="1"/>
    <col min="481" max="481" width="12.21875" style="152" customWidth="1"/>
    <col min="482" max="482" width="13.21875" style="152" customWidth="1"/>
    <col min="483" max="483" width="12.77734375" style="152" customWidth="1"/>
    <col min="484" max="484" width="11.88671875" style="152" customWidth="1"/>
    <col min="485" max="485" width="11.33203125" style="152" customWidth="1"/>
    <col min="486" max="486" width="11.77734375" style="152" bestFit="1" customWidth="1"/>
    <col min="487" max="487" width="11.109375" style="152" customWidth="1"/>
    <col min="488" max="488" width="11.88671875" style="152" bestFit="1" customWidth="1"/>
    <col min="489" max="489" width="12.77734375" style="152" customWidth="1"/>
    <col min="490" max="490" width="13.21875" style="152" customWidth="1"/>
    <col min="491" max="492" width="11.109375" style="152" bestFit="1" customWidth="1"/>
    <col min="493" max="493" width="14" style="152" customWidth="1"/>
    <col min="494" max="494" width="15" style="152" customWidth="1"/>
    <col min="495" max="495" width="11.109375" style="152" customWidth="1"/>
    <col min="496" max="496" width="13.109375" style="152" customWidth="1"/>
    <col min="497" max="497" width="11.109375" style="152" customWidth="1"/>
    <col min="498" max="498" width="17.44140625" style="152" customWidth="1"/>
    <col min="499" max="499" width="13.5546875" style="152" customWidth="1"/>
    <col min="500" max="504" width="11.109375" style="152" customWidth="1"/>
    <col min="505" max="505" width="13.5546875" style="152" customWidth="1"/>
    <col min="506" max="506" width="17.21875" style="152" customWidth="1"/>
    <col min="507" max="510" width="11.109375" style="152" customWidth="1"/>
    <col min="511" max="511" width="9.44140625" style="152" bestFit="1" customWidth="1"/>
    <col min="512" max="512" width="10.21875" style="152" bestFit="1" customWidth="1"/>
    <col min="513" max="516" width="9.44140625" style="152" bestFit="1" customWidth="1"/>
    <col min="517" max="517" width="8.77734375" style="152"/>
    <col min="518" max="518" width="13" style="152" bestFit="1" customWidth="1"/>
    <col min="519" max="731" width="8.77734375" style="152"/>
    <col min="732" max="732" width="23.33203125" style="152" customWidth="1"/>
    <col min="733" max="733" width="12.77734375" style="152" customWidth="1"/>
    <col min="734" max="734" width="12.33203125" style="152" bestFit="1" customWidth="1"/>
    <col min="735" max="735" width="10.77734375" style="152" customWidth="1"/>
    <col min="736" max="736" width="15.21875" style="152" customWidth="1"/>
    <col min="737" max="737" width="12.21875" style="152" customWidth="1"/>
    <col min="738" max="738" width="13.21875" style="152" customWidth="1"/>
    <col min="739" max="739" width="12.77734375" style="152" customWidth="1"/>
    <col min="740" max="740" width="11.88671875" style="152" customWidth="1"/>
    <col min="741" max="741" width="11.33203125" style="152" customWidth="1"/>
    <col min="742" max="742" width="11.77734375" style="152" bestFit="1" customWidth="1"/>
    <col min="743" max="743" width="11.109375" style="152" customWidth="1"/>
    <col min="744" max="744" width="11.88671875" style="152" bestFit="1" customWidth="1"/>
    <col min="745" max="745" width="12.77734375" style="152" customWidth="1"/>
    <col min="746" max="746" width="13.21875" style="152" customWidth="1"/>
    <col min="747" max="748" width="11.109375" style="152" bestFit="1" customWidth="1"/>
    <col min="749" max="749" width="14" style="152" customWidth="1"/>
    <col min="750" max="750" width="15" style="152" customWidth="1"/>
    <col min="751" max="751" width="11.109375" style="152" customWidth="1"/>
    <col min="752" max="752" width="13.109375" style="152" customWidth="1"/>
    <col min="753" max="753" width="11.109375" style="152" customWidth="1"/>
    <col min="754" max="754" width="17.44140625" style="152" customWidth="1"/>
    <col min="755" max="755" width="13.5546875" style="152" customWidth="1"/>
    <col min="756" max="760" width="11.109375" style="152" customWidth="1"/>
    <col min="761" max="761" width="13.5546875" style="152" customWidth="1"/>
    <col min="762" max="762" width="17.21875" style="152" customWidth="1"/>
    <col min="763" max="766" width="11.109375" style="152" customWidth="1"/>
    <col min="767" max="767" width="9.44140625" style="152" bestFit="1" customWidth="1"/>
    <col min="768" max="768" width="10.21875" style="152" bestFit="1" customWidth="1"/>
    <col min="769" max="772" width="9.44140625" style="152" bestFit="1" customWidth="1"/>
    <col min="773" max="773" width="8.77734375" style="152"/>
    <col min="774" max="774" width="13" style="152" bestFit="1" customWidth="1"/>
    <col min="775" max="987" width="8.77734375" style="152"/>
    <col min="988" max="988" width="23.33203125" style="152" customWidth="1"/>
    <col min="989" max="989" width="12.77734375" style="152" customWidth="1"/>
    <col min="990" max="990" width="12.33203125" style="152" bestFit="1" customWidth="1"/>
    <col min="991" max="991" width="10.77734375" style="152" customWidth="1"/>
    <col min="992" max="992" width="15.21875" style="152" customWidth="1"/>
    <col min="993" max="993" width="12.21875" style="152" customWidth="1"/>
    <col min="994" max="994" width="13.21875" style="152" customWidth="1"/>
    <col min="995" max="995" width="12.77734375" style="152" customWidth="1"/>
    <col min="996" max="996" width="11.88671875" style="152" customWidth="1"/>
    <col min="997" max="997" width="11.33203125" style="152" customWidth="1"/>
    <col min="998" max="998" width="11.77734375" style="152" bestFit="1" customWidth="1"/>
    <col min="999" max="999" width="11.109375" style="152" customWidth="1"/>
    <col min="1000" max="1000" width="11.88671875" style="152" bestFit="1" customWidth="1"/>
    <col min="1001" max="1001" width="12.77734375" style="152" customWidth="1"/>
    <col min="1002" max="1002" width="13.21875" style="152" customWidth="1"/>
    <col min="1003" max="1004" width="11.109375" style="152" bestFit="1" customWidth="1"/>
    <col min="1005" max="1005" width="14" style="152" customWidth="1"/>
    <col min="1006" max="1006" width="15" style="152" customWidth="1"/>
    <col min="1007" max="1007" width="11.109375" style="152" customWidth="1"/>
    <col min="1008" max="1008" width="13.109375" style="152" customWidth="1"/>
    <col min="1009" max="1009" width="11.109375" style="152" customWidth="1"/>
    <col min="1010" max="1010" width="17.44140625" style="152" customWidth="1"/>
    <col min="1011" max="1011" width="13.5546875" style="152" customWidth="1"/>
    <col min="1012" max="1016" width="11.109375" style="152" customWidth="1"/>
    <col min="1017" max="1017" width="13.5546875" style="152" customWidth="1"/>
    <col min="1018" max="1018" width="17.21875" style="152" customWidth="1"/>
    <col min="1019" max="1022" width="11.109375" style="152" customWidth="1"/>
    <col min="1023" max="1023" width="9.44140625" style="152" bestFit="1" customWidth="1"/>
    <col min="1024" max="1024" width="10.21875" style="152" bestFit="1" customWidth="1"/>
    <col min="1025" max="1028" width="9.44140625" style="152" bestFit="1" customWidth="1"/>
    <col min="1029" max="1029" width="8.77734375" style="152"/>
    <col min="1030" max="1030" width="13" style="152" bestFit="1" customWidth="1"/>
    <col min="1031" max="1243" width="8.77734375" style="152"/>
    <col min="1244" max="1244" width="23.33203125" style="152" customWidth="1"/>
    <col min="1245" max="1245" width="12.77734375" style="152" customWidth="1"/>
    <col min="1246" max="1246" width="12.33203125" style="152" bestFit="1" customWidth="1"/>
    <col min="1247" max="1247" width="10.77734375" style="152" customWidth="1"/>
    <col min="1248" max="1248" width="15.21875" style="152" customWidth="1"/>
    <col min="1249" max="1249" width="12.21875" style="152" customWidth="1"/>
    <col min="1250" max="1250" width="13.21875" style="152" customWidth="1"/>
    <col min="1251" max="1251" width="12.77734375" style="152" customWidth="1"/>
    <col min="1252" max="1252" width="11.88671875" style="152" customWidth="1"/>
    <col min="1253" max="1253" width="11.33203125" style="152" customWidth="1"/>
    <col min="1254" max="1254" width="11.77734375" style="152" bestFit="1" customWidth="1"/>
    <col min="1255" max="1255" width="11.109375" style="152" customWidth="1"/>
    <col min="1256" max="1256" width="11.88671875" style="152" bestFit="1" customWidth="1"/>
    <col min="1257" max="1257" width="12.77734375" style="152" customWidth="1"/>
    <col min="1258" max="1258" width="13.21875" style="152" customWidth="1"/>
    <col min="1259" max="1260" width="11.109375" style="152" bestFit="1" customWidth="1"/>
    <col min="1261" max="1261" width="14" style="152" customWidth="1"/>
    <col min="1262" max="1262" width="15" style="152" customWidth="1"/>
    <col min="1263" max="1263" width="11.109375" style="152" customWidth="1"/>
    <col min="1264" max="1264" width="13.109375" style="152" customWidth="1"/>
    <col min="1265" max="1265" width="11.109375" style="152" customWidth="1"/>
    <col min="1266" max="1266" width="17.44140625" style="152" customWidth="1"/>
    <col min="1267" max="1267" width="13.5546875" style="152" customWidth="1"/>
    <col min="1268" max="1272" width="11.109375" style="152" customWidth="1"/>
    <col min="1273" max="1273" width="13.5546875" style="152" customWidth="1"/>
    <col min="1274" max="1274" width="17.21875" style="152" customWidth="1"/>
    <col min="1275" max="1278" width="11.109375" style="152" customWidth="1"/>
    <col min="1279" max="1279" width="9.44140625" style="152" bestFit="1" customWidth="1"/>
    <col min="1280" max="1280" width="10.21875" style="152" bestFit="1" customWidth="1"/>
    <col min="1281" max="1284" width="9.44140625" style="152" bestFit="1" customWidth="1"/>
    <col min="1285" max="1285" width="8.77734375" style="152"/>
    <col min="1286" max="1286" width="13" style="152" bestFit="1" customWidth="1"/>
    <col min="1287" max="1499" width="8.77734375" style="152"/>
    <col min="1500" max="1500" width="23.33203125" style="152" customWidth="1"/>
    <col min="1501" max="1501" width="12.77734375" style="152" customWidth="1"/>
    <col min="1502" max="1502" width="12.33203125" style="152" bestFit="1" customWidth="1"/>
    <col min="1503" max="1503" width="10.77734375" style="152" customWidth="1"/>
    <col min="1504" max="1504" width="15.21875" style="152" customWidth="1"/>
    <col min="1505" max="1505" width="12.21875" style="152" customWidth="1"/>
    <col min="1506" max="1506" width="13.21875" style="152" customWidth="1"/>
    <col min="1507" max="1507" width="12.77734375" style="152" customWidth="1"/>
    <col min="1508" max="1508" width="11.88671875" style="152" customWidth="1"/>
    <col min="1509" max="1509" width="11.33203125" style="152" customWidth="1"/>
    <col min="1510" max="1510" width="11.77734375" style="152" bestFit="1" customWidth="1"/>
    <col min="1511" max="1511" width="11.109375" style="152" customWidth="1"/>
    <col min="1512" max="1512" width="11.88671875" style="152" bestFit="1" customWidth="1"/>
    <col min="1513" max="1513" width="12.77734375" style="152" customWidth="1"/>
    <col min="1514" max="1514" width="13.21875" style="152" customWidth="1"/>
    <col min="1515" max="1516" width="11.109375" style="152" bestFit="1" customWidth="1"/>
    <col min="1517" max="1517" width="14" style="152" customWidth="1"/>
    <col min="1518" max="1518" width="15" style="152" customWidth="1"/>
    <col min="1519" max="1519" width="11.109375" style="152" customWidth="1"/>
    <col min="1520" max="1520" width="13.109375" style="152" customWidth="1"/>
    <col min="1521" max="1521" width="11.109375" style="152" customWidth="1"/>
    <col min="1522" max="1522" width="17.44140625" style="152" customWidth="1"/>
    <col min="1523" max="1523" width="13.5546875" style="152" customWidth="1"/>
    <col min="1524" max="1528" width="11.109375" style="152" customWidth="1"/>
    <col min="1529" max="1529" width="13.5546875" style="152" customWidth="1"/>
    <col min="1530" max="1530" width="17.21875" style="152" customWidth="1"/>
    <col min="1531" max="1534" width="11.109375" style="152" customWidth="1"/>
    <col min="1535" max="1535" width="9.44140625" style="152" bestFit="1" customWidth="1"/>
    <col min="1536" max="1536" width="10.21875" style="152" bestFit="1" customWidth="1"/>
    <col min="1537" max="1540" width="9.44140625" style="152" bestFit="1" customWidth="1"/>
    <col min="1541" max="1541" width="8.77734375" style="152"/>
    <col min="1542" max="1542" width="13" style="152" bestFit="1" customWidth="1"/>
    <col min="1543" max="1755" width="8.77734375" style="152"/>
    <col min="1756" max="1756" width="23.33203125" style="152" customWidth="1"/>
    <col min="1757" max="1757" width="12.77734375" style="152" customWidth="1"/>
    <col min="1758" max="1758" width="12.33203125" style="152" bestFit="1" customWidth="1"/>
    <col min="1759" max="1759" width="10.77734375" style="152" customWidth="1"/>
    <col min="1760" max="1760" width="15.21875" style="152" customWidth="1"/>
    <col min="1761" max="1761" width="12.21875" style="152" customWidth="1"/>
    <col min="1762" max="1762" width="13.21875" style="152" customWidth="1"/>
    <col min="1763" max="1763" width="12.77734375" style="152" customWidth="1"/>
    <col min="1764" max="1764" width="11.88671875" style="152" customWidth="1"/>
    <col min="1765" max="1765" width="11.33203125" style="152" customWidth="1"/>
    <col min="1766" max="1766" width="11.77734375" style="152" bestFit="1" customWidth="1"/>
    <col min="1767" max="1767" width="11.109375" style="152" customWidth="1"/>
    <col min="1768" max="1768" width="11.88671875" style="152" bestFit="1" customWidth="1"/>
    <col min="1769" max="1769" width="12.77734375" style="152" customWidth="1"/>
    <col min="1770" max="1770" width="13.21875" style="152" customWidth="1"/>
    <col min="1771" max="1772" width="11.109375" style="152" bestFit="1" customWidth="1"/>
    <col min="1773" max="1773" width="14" style="152" customWidth="1"/>
    <col min="1774" max="1774" width="15" style="152" customWidth="1"/>
    <col min="1775" max="1775" width="11.109375" style="152" customWidth="1"/>
    <col min="1776" max="1776" width="13.109375" style="152" customWidth="1"/>
    <col min="1777" max="1777" width="11.109375" style="152" customWidth="1"/>
    <col min="1778" max="1778" width="17.44140625" style="152" customWidth="1"/>
    <col min="1779" max="1779" width="13.5546875" style="152" customWidth="1"/>
    <col min="1780" max="1784" width="11.109375" style="152" customWidth="1"/>
    <col min="1785" max="1785" width="13.5546875" style="152" customWidth="1"/>
    <col min="1786" max="1786" width="17.21875" style="152" customWidth="1"/>
    <col min="1787" max="1790" width="11.109375" style="152" customWidth="1"/>
    <col min="1791" max="1791" width="9.44140625" style="152" bestFit="1" customWidth="1"/>
    <col min="1792" max="1792" width="10.21875" style="152" bestFit="1" customWidth="1"/>
    <col min="1793" max="1796" width="9.44140625" style="152" bestFit="1" customWidth="1"/>
    <col min="1797" max="1797" width="8.77734375" style="152"/>
    <col min="1798" max="1798" width="13" style="152" bestFit="1" customWidth="1"/>
    <col min="1799" max="2011" width="8.77734375" style="152"/>
    <col min="2012" max="2012" width="23.33203125" style="152" customWidth="1"/>
    <col min="2013" max="2013" width="12.77734375" style="152" customWidth="1"/>
    <col min="2014" max="2014" width="12.33203125" style="152" bestFit="1" customWidth="1"/>
    <col min="2015" max="2015" width="10.77734375" style="152" customWidth="1"/>
    <col min="2016" max="2016" width="15.21875" style="152" customWidth="1"/>
    <col min="2017" max="2017" width="12.21875" style="152" customWidth="1"/>
    <col min="2018" max="2018" width="13.21875" style="152" customWidth="1"/>
    <col min="2019" max="2019" width="12.77734375" style="152" customWidth="1"/>
    <col min="2020" max="2020" width="11.88671875" style="152" customWidth="1"/>
    <col min="2021" max="2021" width="11.33203125" style="152" customWidth="1"/>
    <col min="2022" max="2022" width="11.77734375" style="152" bestFit="1" customWidth="1"/>
    <col min="2023" max="2023" width="11.109375" style="152" customWidth="1"/>
    <col min="2024" max="2024" width="11.88671875" style="152" bestFit="1" customWidth="1"/>
    <col min="2025" max="2025" width="12.77734375" style="152" customWidth="1"/>
    <col min="2026" max="2026" width="13.21875" style="152" customWidth="1"/>
    <col min="2027" max="2028" width="11.109375" style="152" bestFit="1" customWidth="1"/>
    <col min="2029" max="2029" width="14" style="152" customWidth="1"/>
    <col min="2030" max="2030" width="15" style="152" customWidth="1"/>
    <col min="2031" max="2031" width="11.109375" style="152" customWidth="1"/>
    <col min="2032" max="2032" width="13.109375" style="152" customWidth="1"/>
    <col min="2033" max="2033" width="11.109375" style="152" customWidth="1"/>
    <col min="2034" max="2034" width="17.44140625" style="152" customWidth="1"/>
    <col min="2035" max="2035" width="13.5546875" style="152" customWidth="1"/>
    <col min="2036" max="2040" width="11.109375" style="152" customWidth="1"/>
    <col min="2041" max="2041" width="13.5546875" style="152" customWidth="1"/>
    <col min="2042" max="2042" width="17.21875" style="152" customWidth="1"/>
    <col min="2043" max="2046" width="11.109375" style="152" customWidth="1"/>
    <col min="2047" max="2047" width="9.44140625" style="152" bestFit="1" customWidth="1"/>
    <col min="2048" max="2048" width="10.21875" style="152" bestFit="1" customWidth="1"/>
    <col min="2049" max="2052" width="9.44140625" style="152" bestFit="1" customWidth="1"/>
    <col min="2053" max="2053" width="8.77734375" style="152"/>
    <col min="2054" max="2054" width="13" style="152" bestFit="1" customWidth="1"/>
    <col min="2055" max="2267" width="8.77734375" style="152"/>
    <col min="2268" max="2268" width="23.33203125" style="152" customWidth="1"/>
    <col min="2269" max="2269" width="12.77734375" style="152" customWidth="1"/>
    <col min="2270" max="2270" width="12.33203125" style="152" bestFit="1" customWidth="1"/>
    <col min="2271" max="2271" width="10.77734375" style="152" customWidth="1"/>
    <col min="2272" max="2272" width="15.21875" style="152" customWidth="1"/>
    <col min="2273" max="2273" width="12.21875" style="152" customWidth="1"/>
    <col min="2274" max="2274" width="13.21875" style="152" customWidth="1"/>
    <col min="2275" max="2275" width="12.77734375" style="152" customWidth="1"/>
    <col min="2276" max="2276" width="11.88671875" style="152" customWidth="1"/>
    <col min="2277" max="2277" width="11.33203125" style="152" customWidth="1"/>
    <col min="2278" max="2278" width="11.77734375" style="152" bestFit="1" customWidth="1"/>
    <col min="2279" max="2279" width="11.109375" style="152" customWidth="1"/>
    <col min="2280" max="2280" width="11.88671875" style="152" bestFit="1" customWidth="1"/>
    <col min="2281" max="2281" width="12.77734375" style="152" customWidth="1"/>
    <col min="2282" max="2282" width="13.21875" style="152" customWidth="1"/>
    <col min="2283" max="2284" width="11.109375" style="152" bestFit="1" customWidth="1"/>
    <col min="2285" max="2285" width="14" style="152" customWidth="1"/>
    <col min="2286" max="2286" width="15" style="152" customWidth="1"/>
    <col min="2287" max="2287" width="11.109375" style="152" customWidth="1"/>
    <col min="2288" max="2288" width="13.109375" style="152" customWidth="1"/>
    <col min="2289" max="2289" width="11.109375" style="152" customWidth="1"/>
    <col min="2290" max="2290" width="17.44140625" style="152" customWidth="1"/>
    <col min="2291" max="2291" width="13.5546875" style="152" customWidth="1"/>
    <col min="2292" max="2296" width="11.109375" style="152" customWidth="1"/>
    <col min="2297" max="2297" width="13.5546875" style="152" customWidth="1"/>
    <col min="2298" max="2298" width="17.21875" style="152" customWidth="1"/>
    <col min="2299" max="2302" width="11.109375" style="152" customWidth="1"/>
    <col min="2303" max="2303" width="9.44140625" style="152" bestFit="1" customWidth="1"/>
    <col min="2304" max="2304" width="10.21875" style="152" bestFit="1" customWidth="1"/>
    <col min="2305" max="2308" width="9.44140625" style="152" bestFit="1" customWidth="1"/>
    <col min="2309" max="2309" width="8.77734375" style="152"/>
    <col min="2310" max="2310" width="13" style="152" bestFit="1" customWidth="1"/>
    <col min="2311" max="2523" width="8.77734375" style="152"/>
    <col min="2524" max="2524" width="23.33203125" style="152" customWidth="1"/>
    <col min="2525" max="2525" width="12.77734375" style="152" customWidth="1"/>
    <col min="2526" max="2526" width="12.33203125" style="152" bestFit="1" customWidth="1"/>
    <col min="2527" max="2527" width="10.77734375" style="152" customWidth="1"/>
    <col min="2528" max="2528" width="15.21875" style="152" customWidth="1"/>
    <col min="2529" max="2529" width="12.21875" style="152" customWidth="1"/>
    <col min="2530" max="2530" width="13.21875" style="152" customWidth="1"/>
    <col min="2531" max="2531" width="12.77734375" style="152" customWidth="1"/>
    <col min="2532" max="2532" width="11.88671875" style="152" customWidth="1"/>
    <col min="2533" max="2533" width="11.33203125" style="152" customWidth="1"/>
    <col min="2534" max="2534" width="11.77734375" style="152" bestFit="1" customWidth="1"/>
    <col min="2535" max="2535" width="11.109375" style="152" customWidth="1"/>
    <col min="2536" max="2536" width="11.88671875" style="152" bestFit="1" customWidth="1"/>
    <col min="2537" max="2537" width="12.77734375" style="152" customWidth="1"/>
    <col min="2538" max="2538" width="13.21875" style="152" customWidth="1"/>
    <col min="2539" max="2540" width="11.109375" style="152" bestFit="1" customWidth="1"/>
    <col min="2541" max="2541" width="14" style="152" customWidth="1"/>
    <col min="2542" max="2542" width="15" style="152" customWidth="1"/>
    <col min="2543" max="2543" width="11.109375" style="152" customWidth="1"/>
    <col min="2544" max="2544" width="13.109375" style="152" customWidth="1"/>
    <col min="2545" max="2545" width="11.109375" style="152" customWidth="1"/>
    <col min="2546" max="2546" width="17.44140625" style="152" customWidth="1"/>
    <col min="2547" max="2547" width="13.5546875" style="152" customWidth="1"/>
    <col min="2548" max="2552" width="11.109375" style="152" customWidth="1"/>
    <col min="2553" max="2553" width="13.5546875" style="152" customWidth="1"/>
    <col min="2554" max="2554" width="17.21875" style="152" customWidth="1"/>
    <col min="2555" max="2558" width="11.109375" style="152" customWidth="1"/>
    <col min="2559" max="2559" width="9.44140625" style="152" bestFit="1" customWidth="1"/>
    <col min="2560" max="2560" width="10.21875" style="152" bestFit="1" customWidth="1"/>
    <col min="2561" max="2564" width="9.44140625" style="152" bestFit="1" customWidth="1"/>
    <col min="2565" max="2565" width="8.77734375" style="152"/>
    <col min="2566" max="2566" width="13" style="152" bestFit="1" customWidth="1"/>
    <col min="2567" max="2779" width="8.77734375" style="152"/>
    <col min="2780" max="2780" width="23.33203125" style="152" customWidth="1"/>
    <col min="2781" max="2781" width="12.77734375" style="152" customWidth="1"/>
    <col min="2782" max="2782" width="12.33203125" style="152" bestFit="1" customWidth="1"/>
    <col min="2783" max="2783" width="10.77734375" style="152" customWidth="1"/>
    <col min="2784" max="2784" width="15.21875" style="152" customWidth="1"/>
    <col min="2785" max="2785" width="12.21875" style="152" customWidth="1"/>
    <col min="2786" max="2786" width="13.21875" style="152" customWidth="1"/>
    <col min="2787" max="2787" width="12.77734375" style="152" customWidth="1"/>
    <col min="2788" max="2788" width="11.88671875" style="152" customWidth="1"/>
    <col min="2789" max="2789" width="11.33203125" style="152" customWidth="1"/>
    <col min="2790" max="2790" width="11.77734375" style="152" bestFit="1" customWidth="1"/>
    <col min="2791" max="2791" width="11.109375" style="152" customWidth="1"/>
    <col min="2792" max="2792" width="11.88671875" style="152" bestFit="1" customWidth="1"/>
    <col min="2793" max="2793" width="12.77734375" style="152" customWidth="1"/>
    <col min="2794" max="2794" width="13.21875" style="152" customWidth="1"/>
    <col min="2795" max="2796" width="11.109375" style="152" bestFit="1" customWidth="1"/>
    <col min="2797" max="2797" width="14" style="152" customWidth="1"/>
    <col min="2798" max="2798" width="15" style="152" customWidth="1"/>
    <col min="2799" max="2799" width="11.109375" style="152" customWidth="1"/>
    <col min="2800" max="2800" width="13.109375" style="152" customWidth="1"/>
    <col min="2801" max="2801" width="11.109375" style="152" customWidth="1"/>
    <col min="2802" max="2802" width="17.44140625" style="152" customWidth="1"/>
    <col min="2803" max="2803" width="13.5546875" style="152" customWidth="1"/>
    <col min="2804" max="2808" width="11.109375" style="152" customWidth="1"/>
    <col min="2809" max="2809" width="13.5546875" style="152" customWidth="1"/>
    <col min="2810" max="2810" width="17.21875" style="152" customWidth="1"/>
    <col min="2811" max="2814" width="11.109375" style="152" customWidth="1"/>
    <col min="2815" max="2815" width="9.44140625" style="152" bestFit="1" customWidth="1"/>
    <col min="2816" max="2816" width="10.21875" style="152" bestFit="1" customWidth="1"/>
    <col min="2817" max="2820" width="9.44140625" style="152" bestFit="1" customWidth="1"/>
    <col min="2821" max="2821" width="8.77734375" style="152"/>
    <col min="2822" max="2822" width="13" style="152" bestFit="1" customWidth="1"/>
    <col min="2823" max="3035" width="8.77734375" style="152"/>
    <col min="3036" max="3036" width="23.33203125" style="152" customWidth="1"/>
    <col min="3037" max="3037" width="12.77734375" style="152" customWidth="1"/>
    <col min="3038" max="3038" width="12.33203125" style="152" bestFit="1" customWidth="1"/>
    <col min="3039" max="3039" width="10.77734375" style="152" customWidth="1"/>
    <col min="3040" max="3040" width="15.21875" style="152" customWidth="1"/>
    <col min="3041" max="3041" width="12.21875" style="152" customWidth="1"/>
    <col min="3042" max="3042" width="13.21875" style="152" customWidth="1"/>
    <col min="3043" max="3043" width="12.77734375" style="152" customWidth="1"/>
    <col min="3044" max="3044" width="11.88671875" style="152" customWidth="1"/>
    <col min="3045" max="3045" width="11.33203125" style="152" customWidth="1"/>
    <col min="3046" max="3046" width="11.77734375" style="152" bestFit="1" customWidth="1"/>
    <col min="3047" max="3047" width="11.109375" style="152" customWidth="1"/>
    <col min="3048" max="3048" width="11.88671875" style="152" bestFit="1" customWidth="1"/>
    <col min="3049" max="3049" width="12.77734375" style="152" customWidth="1"/>
    <col min="3050" max="3050" width="13.21875" style="152" customWidth="1"/>
    <col min="3051" max="3052" width="11.109375" style="152" bestFit="1" customWidth="1"/>
    <col min="3053" max="3053" width="14" style="152" customWidth="1"/>
    <col min="3054" max="3054" width="15" style="152" customWidth="1"/>
    <col min="3055" max="3055" width="11.109375" style="152" customWidth="1"/>
    <col min="3056" max="3056" width="13.109375" style="152" customWidth="1"/>
    <col min="3057" max="3057" width="11.109375" style="152" customWidth="1"/>
    <col min="3058" max="3058" width="17.44140625" style="152" customWidth="1"/>
    <col min="3059" max="3059" width="13.5546875" style="152" customWidth="1"/>
    <col min="3060" max="3064" width="11.109375" style="152" customWidth="1"/>
    <col min="3065" max="3065" width="13.5546875" style="152" customWidth="1"/>
    <col min="3066" max="3066" width="17.21875" style="152" customWidth="1"/>
    <col min="3067" max="3070" width="11.109375" style="152" customWidth="1"/>
    <col min="3071" max="3071" width="9.44140625" style="152" bestFit="1" customWidth="1"/>
    <col min="3072" max="3072" width="10.21875" style="152" bestFit="1" customWidth="1"/>
    <col min="3073" max="3076" width="9.44140625" style="152" bestFit="1" customWidth="1"/>
    <col min="3077" max="3077" width="8.77734375" style="152"/>
    <col min="3078" max="3078" width="13" style="152" bestFit="1" customWidth="1"/>
    <col min="3079" max="3291" width="8.77734375" style="152"/>
    <col min="3292" max="3292" width="23.33203125" style="152" customWidth="1"/>
    <col min="3293" max="3293" width="12.77734375" style="152" customWidth="1"/>
    <col min="3294" max="3294" width="12.33203125" style="152" bestFit="1" customWidth="1"/>
    <col min="3295" max="3295" width="10.77734375" style="152" customWidth="1"/>
    <col min="3296" max="3296" width="15.21875" style="152" customWidth="1"/>
    <col min="3297" max="3297" width="12.21875" style="152" customWidth="1"/>
    <col min="3298" max="3298" width="13.21875" style="152" customWidth="1"/>
    <col min="3299" max="3299" width="12.77734375" style="152" customWidth="1"/>
    <col min="3300" max="3300" width="11.88671875" style="152" customWidth="1"/>
    <col min="3301" max="3301" width="11.33203125" style="152" customWidth="1"/>
    <col min="3302" max="3302" width="11.77734375" style="152" bestFit="1" customWidth="1"/>
    <col min="3303" max="3303" width="11.109375" style="152" customWidth="1"/>
    <col min="3304" max="3304" width="11.88671875" style="152" bestFit="1" customWidth="1"/>
    <col min="3305" max="3305" width="12.77734375" style="152" customWidth="1"/>
    <col min="3306" max="3306" width="13.21875" style="152" customWidth="1"/>
    <col min="3307" max="3308" width="11.109375" style="152" bestFit="1" customWidth="1"/>
    <col min="3309" max="3309" width="14" style="152" customWidth="1"/>
    <col min="3310" max="3310" width="15" style="152" customWidth="1"/>
    <col min="3311" max="3311" width="11.109375" style="152" customWidth="1"/>
    <col min="3312" max="3312" width="13.109375" style="152" customWidth="1"/>
    <col min="3313" max="3313" width="11.109375" style="152" customWidth="1"/>
    <col min="3314" max="3314" width="17.44140625" style="152" customWidth="1"/>
    <col min="3315" max="3315" width="13.5546875" style="152" customWidth="1"/>
    <col min="3316" max="3320" width="11.109375" style="152" customWidth="1"/>
    <col min="3321" max="3321" width="13.5546875" style="152" customWidth="1"/>
    <col min="3322" max="3322" width="17.21875" style="152" customWidth="1"/>
    <col min="3323" max="3326" width="11.109375" style="152" customWidth="1"/>
    <col min="3327" max="3327" width="9.44140625" style="152" bestFit="1" customWidth="1"/>
    <col min="3328" max="3328" width="10.21875" style="152" bestFit="1" customWidth="1"/>
    <col min="3329" max="3332" width="9.44140625" style="152" bestFit="1" customWidth="1"/>
    <col min="3333" max="3333" width="8.77734375" style="152"/>
    <col min="3334" max="3334" width="13" style="152" bestFit="1" customWidth="1"/>
    <col min="3335" max="3547" width="8.77734375" style="152"/>
    <col min="3548" max="3548" width="23.33203125" style="152" customWidth="1"/>
    <col min="3549" max="3549" width="12.77734375" style="152" customWidth="1"/>
    <col min="3550" max="3550" width="12.33203125" style="152" bestFit="1" customWidth="1"/>
    <col min="3551" max="3551" width="10.77734375" style="152" customWidth="1"/>
    <col min="3552" max="3552" width="15.21875" style="152" customWidth="1"/>
    <col min="3553" max="3553" width="12.21875" style="152" customWidth="1"/>
    <col min="3554" max="3554" width="13.21875" style="152" customWidth="1"/>
    <col min="3555" max="3555" width="12.77734375" style="152" customWidth="1"/>
    <col min="3556" max="3556" width="11.88671875" style="152" customWidth="1"/>
    <col min="3557" max="3557" width="11.33203125" style="152" customWidth="1"/>
    <col min="3558" max="3558" width="11.77734375" style="152" bestFit="1" customWidth="1"/>
    <col min="3559" max="3559" width="11.109375" style="152" customWidth="1"/>
    <col min="3560" max="3560" width="11.88671875" style="152" bestFit="1" customWidth="1"/>
    <col min="3561" max="3561" width="12.77734375" style="152" customWidth="1"/>
    <col min="3562" max="3562" width="13.21875" style="152" customWidth="1"/>
    <col min="3563" max="3564" width="11.109375" style="152" bestFit="1" customWidth="1"/>
    <col min="3565" max="3565" width="14" style="152" customWidth="1"/>
    <col min="3566" max="3566" width="15" style="152" customWidth="1"/>
    <col min="3567" max="3567" width="11.109375" style="152" customWidth="1"/>
    <col min="3568" max="3568" width="13.109375" style="152" customWidth="1"/>
    <col min="3569" max="3569" width="11.109375" style="152" customWidth="1"/>
    <col min="3570" max="3570" width="17.44140625" style="152" customWidth="1"/>
    <col min="3571" max="3571" width="13.5546875" style="152" customWidth="1"/>
    <col min="3572" max="3576" width="11.109375" style="152" customWidth="1"/>
    <col min="3577" max="3577" width="13.5546875" style="152" customWidth="1"/>
    <col min="3578" max="3578" width="17.21875" style="152" customWidth="1"/>
    <col min="3579" max="3582" width="11.109375" style="152" customWidth="1"/>
    <col min="3583" max="3583" width="9.44140625" style="152" bestFit="1" customWidth="1"/>
    <col min="3584" max="3584" width="10.21875" style="152" bestFit="1" customWidth="1"/>
    <col min="3585" max="3588" width="9.44140625" style="152" bestFit="1" customWidth="1"/>
    <col min="3589" max="3589" width="8.77734375" style="152"/>
    <col min="3590" max="3590" width="13" style="152" bestFit="1" customWidth="1"/>
    <col min="3591" max="3803" width="8.77734375" style="152"/>
    <col min="3804" max="3804" width="23.33203125" style="152" customWidth="1"/>
    <col min="3805" max="3805" width="12.77734375" style="152" customWidth="1"/>
    <col min="3806" max="3806" width="12.33203125" style="152" bestFit="1" customWidth="1"/>
    <col min="3807" max="3807" width="10.77734375" style="152" customWidth="1"/>
    <col min="3808" max="3808" width="15.21875" style="152" customWidth="1"/>
    <col min="3809" max="3809" width="12.21875" style="152" customWidth="1"/>
    <col min="3810" max="3810" width="13.21875" style="152" customWidth="1"/>
    <col min="3811" max="3811" width="12.77734375" style="152" customWidth="1"/>
    <col min="3812" max="3812" width="11.88671875" style="152" customWidth="1"/>
    <col min="3813" max="3813" width="11.33203125" style="152" customWidth="1"/>
    <col min="3814" max="3814" width="11.77734375" style="152" bestFit="1" customWidth="1"/>
    <col min="3815" max="3815" width="11.109375" style="152" customWidth="1"/>
    <col min="3816" max="3816" width="11.88671875" style="152" bestFit="1" customWidth="1"/>
    <col min="3817" max="3817" width="12.77734375" style="152" customWidth="1"/>
    <col min="3818" max="3818" width="13.21875" style="152" customWidth="1"/>
    <col min="3819" max="3820" width="11.109375" style="152" bestFit="1" customWidth="1"/>
    <col min="3821" max="3821" width="14" style="152" customWidth="1"/>
    <col min="3822" max="3822" width="15" style="152" customWidth="1"/>
    <col min="3823" max="3823" width="11.109375" style="152" customWidth="1"/>
    <col min="3824" max="3824" width="13.109375" style="152" customWidth="1"/>
    <col min="3825" max="3825" width="11.109375" style="152" customWidth="1"/>
    <col min="3826" max="3826" width="17.44140625" style="152" customWidth="1"/>
    <col min="3827" max="3827" width="13.5546875" style="152" customWidth="1"/>
    <col min="3828" max="3832" width="11.109375" style="152" customWidth="1"/>
    <col min="3833" max="3833" width="13.5546875" style="152" customWidth="1"/>
    <col min="3834" max="3834" width="17.21875" style="152" customWidth="1"/>
    <col min="3835" max="3838" width="11.109375" style="152" customWidth="1"/>
    <col min="3839" max="3839" width="9.44140625" style="152" bestFit="1" customWidth="1"/>
    <col min="3840" max="3840" width="10.21875" style="152" bestFit="1" customWidth="1"/>
    <col min="3841" max="3844" width="9.44140625" style="152" bestFit="1" customWidth="1"/>
    <col min="3845" max="3845" width="8.77734375" style="152"/>
    <col min="3846" max="3846" width="13" style="152" bestFit="1" customWidth="1"/>
    <col min="3847" max="4059" width="8.77734375" style="152"/>
    <col min="4060" max="4060" width="23.33203125" style="152" customWidth="1"/>
    <col min="4061" max="4061" width="12.77734375" style="152" customWidth="1"/>
    <col min="4062" max="4062" width="12.33203125" style="152" bestFit="1" customWidth="1"/>
    <col min="4063" max="4063" width="10.77734375" style="152" customWidth="1"/>
    <col min="4064" max="4064" width="15.21875" style="152" customWidth="1"/>
    <col min="4065" max="4065" width="12.21875" style="152" customWidth="1"/>
    <col min="4066" max="4066" width="13.21875" style="152" customWidth="1"/>
    <col min="4067" max="4067" width="12.77734375" style="152" customWidth="1"/>
    <col min="4068" max="4068" width="11.88671875" style="152" customWidth="1"/>
    <col min="4069" max="4069" width="11.33203125" style="152" customWidth="1"/>
    <col min="4070" max="4070" width="11.77734375" style="152" bestFit="1" customWidth="1"/>
    <col min="4071" max="4071" width="11.109375" style="152" customWidth="1"/>
    <col min="4072" max="4072" width="11.88671875" style="152" bestFit="1" customWidth="1"/>
    <col min="4073" max="4073" width="12.77734375" style="152" customWidth="1"/>
    <col min="4074" max="4074" width="13.21875" style="152" customWidth="1"/>
    <col min="4075" max="4076" width="11.109375" style="152" bestFit="1" customWidth="1"/>
    <col min="4077" max="4077" width="14" style="152" customWidth="1"/>
    <col min="4078" max="4078" width="15" style="152" customWidth="1"/>
    <col min="4079" max="4079" width="11.109375" style="152" customWidth="1"/>
    <col min="4080" max="4080" width="13.109375" style="152" customWidth="1"/>
    <col min="4081" max="4081" width="11.109375" style="152" customWidth="1"/>
    <col min="4082" max="4082" width="17.44140625" style="152" customWidth="1"/>
    <col min="4083" max="4083" width="13.5546875" style="152" customWidth="1"/>
    <col min="4084" max="4088" width="11.109375" style="152" customWidth="1"/>
    <col min="4089" max="4089" width="13.5546875" style="152" customWidth="1"/>
    <col min="4090" max="4090" width="17.21875" style="152" customWidth="1"/>
    <col min="4091" max="4094" width="11.109375" style="152" customWidth="1"/>
    <col min="4095" max="4095" width="9.44140625" style="152" bestFit="1" customWidth="1"/>
    <col min="4096" max="4096" width="10.21875" style="152" bestFit="1" customWidth="1"/>
    <col min="4097" max="4100" width="9.44140625" style="152" bestFit="1" customWidth="1"/>
    <col min="4101" max="4101" width="8.77734375" style="152"/>
    <col min="4102" max="4102" width="13" style="152" bestFit="1" customWidth="1"/>
    <col min="4103" max="4315" width="8.77734375" style="152"/>
    <col min="4316" max="4316" width="23.33203125" style="152" customWidth="1"/>
    <col min="4317" max="4317" width="12.77734375" style="152" customWidth="1"/>
    <col min="4318" max="4318" width="12.33203125" style="152" bestFit="1" customWidth="1"/>
    <col min="4319" max="4319" width="10.77734375" style="152" customWidth="1"/>
    <col min="4320" max="4320" width="15.21875" style="152" customWidth="1"/>
    <col min="4321" max="4321" width="12.21875" style="152" customWidth="1"/>
    <col min="4322" max="4322" width="13.21875" style="152" customWidth="1"/>
    <col min="4323" max="4323" width="12.77734375" style="152" customWidth="1"/>
    <col min="4324" max="4324" width="11.88671875" style="152" customWidth="1"/>
    <col min="4325" max="4325" width="11.33203125" style="152" customWidth="1"/>
    <col min="4326" max="4326" width="11.77734375" style="152" bestFit="1" customWidth="1"/>
    <col min="4327" max="4327" width="11.109375" style="152" customWidth="1"/>
    <col min="4328" max="4328" width="11.88671875" style="152" bestFit="1" customWidth="1"/>
    <col min="4329" max="4329" width="12.77734375" style="152" customWidth="1"/>
    <col min="4330" max="4330" width="13.21875" style="152" customWidth="1"/>
    <col min="4331" max="4332" width="11.109375" style="152" bestFit="1" customWidth="1"/>
    <col min="4333" max="4333" width="14" style="152" customWidth="1"/>
    <col min="4334" max="4334" width="15" style="152" customWidth="1"/>
    <col min="4335" max="4335" width="11.109375" style="152" customWidth="1"/>
    <col min="4336" max="4336" width="13.109375" style="152" customWidth="1"/>
    <col min="4337" max="4337" width="11.109375" style="152" customWidth="1"/>
    <col min="4338" max="4338" width="17.44140625" style="152" customWidth="1"/>
    <col min="4339" max="4339" width="13.5546875" style="152" customWidth="1"/>
    <col min="4340" max="4344" width="11.109375" style="152" customWidth="1"/>
    <col min="4345" max="4345" width="13.5546875" style="152" customWidth="1"/>
    <col min="4346" max="4346" width="17.21875" style="152" customWidth="1"/>
    <col min="4347" max="4350" width="11.109375" style="152" customWidth="1"/>
    <col min="4351" max="4351" width="9.44140625" style="152" bestFit="1" customWidth="1"/>
    <col min="4352" max="4352" width="10.21875" style="152" bestFit="1" customWidth="1"/>
    <col min="4353" max="4356" width="9.44140625" style="152" bestFit="1" customWidth="1"/>
    <col min="4357" max="4357" width="8.77734375" style="152"/>
    <col min="4358" max="4358" width="13" style="152" bestFit="1" customWidth="1"/>
    <col min="4359" max="4571" width="8.77734375" style="152"/>
    <col min="4572" max="4572" width="23.33203125" style="152" customWidth="1"/>
    <col min="4573" max="4573" width="12.77734375" style="152" customWidth="1"/>
    <col min="4574" max="4574" width="12.33203125" style="152" bestFit="1" customWidth="1"/>
    <col min="4575" max="4575" width="10.77734375" style="152" customWidth="1"/>
    <col min="4576" max="4576" width="15.21875" style="152" customWidth="1"/>
    <col min="4577" max="4577" width="12.21875" style="152" customWidth="1"/>
    <col min="4578" max="4578" width="13.21875" style="152" customWidth="1"/>
    <col min="4579" max="4579" width="12.77734375" style="152" customWidth="1"/>
    <col min="4580" max="4580" width="11.88671875" style="152" customWidth="1"/>
    <col min="4581" max="4581" width="11.33203125" style="152" customWidth="1"/>
    <col min="4582" max="4582" width="11.77734375" style="152" bestFit="1" customWidth="1"/>
    <col min="4583" max="4583" width="11.109375" style="152" customWidth="1"/>
    <col min="4584" max="4584" width="11.88671875" style="152" bestFit="1" customWidth="1"/>
    <col min="4585" max="4585" width="12.77734375" style="152" customWidth="1"/>
    <col min="4586" max="4586" width="13.21875" style="152" customWidth="1"/>
    <col min="4587" max="4588" width="11.109375" style="152" bestFit="1" customWidth="1"/>
    <col min="4589" max="4589" width="14" style="152" customWidth="1"/>
    <col min="4590" max="4590" width="15" style="152" customWidth="1"/>
    <col min="4591" max="4591" width="11.109375" style="152" customWidth="1"/>
    <col min="4592" max="4592" width="13.109375" style="152" customWidth="1"/>
    <col min="4593" max="4593" width="11.109375" style="152" customWidth="1"/>
    <col min="4594" max="4594" width="17.44140625" style="152" customWidth="1"/>
    <col min="4595" max="4595" width="13.5546875" style="152" customWidth="1"/>
    <col min="4596" max="4600" width="11.109375" style="152" customWidth="1"/>
    <col min="4601" max="4601" width="13.5546875" style="152" customWidth="1"/>
    <col min="4602" max="4602" width="17.21875" style="152" customWidth="1"/>
    <col min="4603" max="4606" width="11.109375" style="152" customWidth="1"/>
    <col min="4607" max="4607" width="9.44140625" style="152" bestFit="1" customWidth="1"/>
    <col min="4608" max="4608" width="10.21875" style="152" bestFit="1" customWidth="1"/>
    <col min="4609" max="4612" width="9.44140625" style="152" bestFit="1" customWidth="1"/>
    <col min="4613" max="4613" width="8.77734375" style="152"/>
    <col min="4614" max="4614" width="13" style="152" bestFit="1" customWidth="1"/>
    <col min="4615" max="4827" width="8.77734375" style="152"/>
    <col min="4828" max="4828" width="23.33203125" style="152" customWidth="1"/>
    <col min="4829" max="4829" width="12.77734375" style="152" customWidth="1"/>
    <col min="4830" max="4830" width="12.33203125" style="152" bestFit="1" customWidth="1"/>
    <col min="4831" max="4831" width="10.77734375" style="152" customWidth="1"/>
    <col min="4832" max="4832" width="15.21875" style="152" customWidth="1"/>
    <col min="4833" max="4833" width="12.21875" style="152" customWidth="1"/>
    <col min="4834" max="4834" width="13.21875" style="152" customWidth="1"/>
    <col min="4835" max="4835" width="12.77734375" style="152" customWidth="1"/>
    <col min="4836" max="4836" width="11.88671875" style="152" customWidth="1"/>
    <col min="4837" max="4837" width="11.33203125" style="152" customWidth="1"/>
    <col min="4838" max="4838" width="11.77734375" style="152" bestFit="1" customWidth="1"/>
    <col min="4839" max="4839" width="11.109375" style="152" customWidth="1"/>
    <col min="4840" max="4840" width="11.88671875" style="152" bestFit="1" customWidth="1"/>
    <col min="4841" max="4841" width="12.77734375" style="152" customWidth="1"/>
    <col min="4842" max="4842" width="13.21875" style="152" customWidth="1"/>
    <col min="4843" max="4844" width="11.109375" style="152" bestFit="1" customWidth="1"/>
    <col min="4845" max="4845" width="14" style="152" customWidth="1"/>
    <col min="4846" max="4846" width="15" style="152" customWidth="1"/>
    <col min="4847" max="4847" width="11.109375" style="152" customWidth="1"/>
    <col min="4848" max="4848" width="13.109375" style="152" customWidth="1"/>
    <col min="4849" max="4849" width="11.109375" style="152" customWidth="1"/>
    <col min="4850" max="4850" width="17.44140625" style="152" customWidth="1"/>
    <col min="4851" max="4851" width="13.5546875" style="152" customWidth="1"/>
    <col min="4852" max="4856" width="11.109375" style="152" customWidth="1"/>
    <col min="4857" max="4857" width="13.5546875" style="152" customWidth="1"/>
    <col min="4858" max="4858" width="17.21875" style="152" customWidth="1"/>
    <col min="4859" max="4862" width="11.109375" style="152" customWidth="1"/>
    <col min="4863" max="4863" width="9.44140625" style="152" bestFit="1" customWidth="1"/>
    <col min="4864" max="4864" width="10.21875" style="152" bestFit="1" customWidth="1"/>
    <col min="4865" max="4868" width="9.44140625" style="152" bestFit="1" customWidth="1"/>
    <col min="4869" max="4869" width="8.77734375" style="152"/>
    <col min="4870" max="4870" width="13" style="152" bestFit="1" customWidth="1"/>
    <col min="4871" max="5083" width="8.77734375" style="152"/>
    <col min="5084" max="5084" width="23.33203125" style="152" customWidth="1"/>
    <col min="5085" max="5085" width="12.77734375" style="152" customWidth="1"/>
    <col min="5086" max="5086" width="12.33203125" style="152" bestFit="1" customWidth="1"/>
    <col min="5087" max="5087" width="10.77734375" style="152" customWidth="1"/>
    <col min="5088" max="5088" width="15.21875" style="152" customWidth="1"/>
    <col min="5089" max="5089" width="12.21875" style="152" customWidth="1"/>
    <col min="5090" max="5090" width="13.21875" style="152" customWidth="1"/>
    <col min="5091" max="5091" width="12.77734375" style="152" customWidth="1"/>
    <col min="5092" max="5092" width="11.88671875" style="152" customWidth="1"/>
    <col min="5093" max="5093" width="11.33203125" style="152" customWidth="1"/>
    <col min="5094" max="5094" width="11.77734375" style="152" bestFit="1" customWidth="1"/>
    <col min="5095" max="5095" width="11.109375" style="152" customWidth="1"/>
    <col min="5096" max="5096" width="11.88671875" style="152" bestFit="1" customWidth="1"/>
    <col min="5097" max="5097" width="12.77734375" style="152" customWidth="1"/>
    <col min="5098" max="5098" width="13.21875" style="152" customWidth="1"/>
    <col min="5099" max="5100" width="11.109375" style="152" bestFit="1" customWidth="1"/>
    <col min="5101" max="5101" width="14" style="152" customWidth="1"/>
    <col min="5102" max="5102" width="15" style="152" customWidth="1"/>
    <col min="5103" max="5103" width="11.109375" style="152" customWidth="1"/>
    <col min="5104" max="5104" width="13.109375" style="152" customWidth="1"/>
    <col min="5105" max="5105" width="11.109375" style="152" customWidth="1"/>
    <col min="5106" max="5106" width="17.44140625" style="152" customWidth="1"/>
    <col min="5107" max="5107" width="13.5546875" style="152" customWidth="1"/>
    <col min="5108" max="5112" width="11.109375" style="152" customWidth="1"/>
    <col min="5113" max="5113" width="13.5546875" style="152" customWidth="1"/>
    <col min="5114" max="5114" width="17.21875" style="152" customWidth="1"/>
    <col min="5115" max="5118" width="11.109375" style="152" customWidth="1"/>
    <col min="5119" max="5119" width="9.44140625" style="152" bestFit="1" customWidth="1"/>
    <col min="5120" max="5120" width="10.21875" style="152" bestFit="1" customWidth="1"/>
    <col min="5121" max="5124" width="9.44140625" style="152" bestFit="1" customWidth="1"/>
    <col min="5125" max="5125" width="8.77734375" style="152"/>
    <col min="5126" max="5126" width="13" style="152" bestFit="1" customWidth="1"/>
    <col min="5127" max="5339" width="8.77734375" style="152"/>
    <col min="5340" max="5340" width="23.33203125" style="152" customWidth="1"/>
    <col min="5341" max="5341" width="12.77734375" style="152" customWidth="1"/>
    <col min="5342" max="5342" width="12.33203125" style="152" bestFit="1" customWidth="1"/>
    <col min="5343" max="5343" width="10.77734375" style="152" customWidth="1"/>
    <col min="5344" max="5344" width="15.21875" style="152" customWidth="1"/>
    <col min="5345" max="5345" width="12.21875" style="152" customWidth="1"/>
    <col min="5346" max="5346" width="13.21875" style="152" customWidth="1"/>
    <col min="5347" max="5347" width="12.77734375" style="152" customWidth="1"/>
    <col min="5348" max="5348" width="11.88671875" style="152" customWidth="1"/>
    <col min="5349" max="5349" width="11.33203125" style="152" customWidth="1"/>
    <col min="5350" max="5350" width="11.77734375" style="152" bestFit="1" customWidth="1"/>
    <col min="5351" max="5351" width="11.109375" style="152" customWidth="1"/>
    <col min="5352" max="5352" width="11.88671875" style="152" bestFit="1" customWidth="1"/>
    <col min="5353" max="5353" width="12.77734375" style="152" customWidth="1"/>
    <col min="5354" max="5354" width="13.21875" style="152" customWidth="1"/>
    <col min="5355" max="5356" width="11.109375" style="152" bestFit="1" customWidth="1"/>
    <col min="5357" max="5357" width="14" style="152" customWidth="1"/>
    <col min="5358" max="5358" width="15" style="152" customWidth="1"/>
    <col min="5359" max="5359" width="11.109375" style="152" customWidth="1"/>
    <col min="5360" max="5360" width="13.109375" style="152" customWidth="1"/>
    <col min="5361" max="5361" width="11.109375" style="152" customWidth="1"/>
    <col min="5362" max="5362" width="17.44140625" style="152" customWidth="1"/>
    <col min="5363" max="5363" width="13.5546875" style="152" customWidth="1"/>
    <col min="5364" max="5368" width="11.109375" style="152" customWidth="1"/>
    <col min="5369" max="5369" width="13.5546875" style="152" customWidth="1"/>
    <col min="5370" max="5370" width="17.21875" style="152" customWidth="1"/>
    <col min="5371" max="5374" width="11.109375" style="152" customWidth="1"/>
    <col min="5375" max="5375" width="9.44140625" style="152" bestFit="1" customWidth="1"/>
    <col min="5376" max="5376" width="10.21875" style="152" bestFit="1" customWidth="1"/>
    <col min="5377" max="5380" width="9.44140625" style="152" bestFit="1" customWidth="1"/>
    <col min="5381" max="5381" width="8.77734375" style="152"/>
    <col min="5382" max="5382" width="13" style="152" bestFit="1" customWidth="1"/>
    <col min="5383" max="5595" width="8.77734375" style="152"/>
    <col min="5596" max="5596" width="23.33203125" style="152" customWidth="1"/>
    <col min="5597" max="5597" width="12.77734375" style="152" customWidth="1"/>
    <col min="5598" max="5598" width="12.33203125" style="152" bestFit="1" customWidth="1"/>
    <col min="5599" max="5599" width="10.77734375" style="152" customWidth="1"/>
    <col min="5600" max="5600" width="15.21875" style="152" customWidth="1"/>
    <col min="5601" max="5601" width="12.21875" style="152" customWidth="1"/>
    <col min="5602" max="5602" width="13.21875" style="152" customWidth="1"/>
    <col min="5603" max="5603" width="12.77734375" style="152" customWidth="1"/>
    <col min="5604" max="5604" width="11.88671875" style="152" customWidth="1"/>
    <col min="5605" max="5605" width="11.33203125" style="152" customWidth="1"/>
    <col min="5606" max="5606" width="11.77734375" style="152" bestFit="1" customWidth="1"/>
    <col min="5607" max="5607" width="11.109375" style="152" customWidth="1"/>
    <col min="5608" max="5608" width="11.88671875" style="152" bestFit="1" customWidth="1"/>
    <col min="5609" max="5609" width="12.77734375" style="152" customWidth="1"/>
    <col min="5610" max="5610" width="13.21875" style="152" customWidth="1"/>
    <col min="5611" max="5612" width="11.109375" style="152" bestFit="1" customWidth="1"/>
    <col min="5613" max="5613" width="14" style="152" customWidth="1"/>
    <col min="5614" max="5614" width="15" style="152" customWidth="1"/>
    <col min="5615" max="5615" width="11.109375" style="152" customWidth="1"/>
    <col min="5616" max="5616" width="13.109375" style="152" customWidth="1"/>
    <col min="5617" max="5617" width="11.109375" style="152" customWidth="1"/>
    <col min="5618" max="5618" width="17.44140625" style="152" customWidth="1"/>
    <col min="5619" max="5619" width="13.5546875" style="152" customWidth="1"/>
    <col min="5620" max="5624" width="11.109375" style="152" customWidth="1"/>
    <col min="5625" max="5625" width="13.5546875" style="152" customWidth="1"/>
    <col min="5626" max="5626" width="17.21875" style="152" customWidth="1"/>
    <col min="5627" max="5630" width="11.109375" style="152" customWidth="1"/>
    <col min="5631" max="5631" width="9.44140625" style="152" bestFit="1" customWidth="1"/>
    <col min="5632" max="5632" width="10.21875" style="152" bestFit="1" customWidth="1"/>
    <col min="5633" max="5636" width="9.44140625" style="152" bestFit="1" customWidth="1"/>
    <col min="5637" max="5637" width="8.77734375" style="152"/>
    <col min="5638" max="5638" width="13" style="152" bestFit="1" customWidth="1"/>
    <col min="5639" max="5851" width="8.77734375" style="152"/>
    <col min="5852" max="5852" width="23.33203125" style="152" customWidth="1"/>
    <col min="5853" max="5853" width="12.77734375" style="152" customWidth="1"/>
    <col min="5854" max="5854" width="12.33203125" style="152" bestFit="1" customWidth="1"/>
    <col min="5855" max="5855" width="10.77734375" style="152" customWidth="1"/>
    <col min="5856" max="5856" width="15.21875" style="152" customWidth="1"/>
    <col min="5857" max="5857" width="12.21875" style="152" customWidth="1"/>
    <col min="5858" max="5858" width="13.21875" style="152" customWidth="1"/>
    <col min="5859" max="5859" width="12.77734375" style="152" customWidth="1"/>
    <col min="5860" max="5860" width="11.88671875" style="152" customWidth="1"/>
    <col min="5861" max="5861" width="11.33203125" style="152" customWidth="1"/>
    <col min="5862" max="5862" width="11.77734375" style="152" bestFit="1" customWidth="1"/>
    <col min="5863" max="5863" width="11.109375" style="152" customWidth="1"/>
    <col min="5864" max="5864" width="11.88671875" style="152" bestFit="1" customWidth="1"/>
    <col min="5865" max="5865" width="12.77734375" style="152" customWidth="1"/>
    <col min="5866" max="5866" width="13.21875" style="152" customWidth="1"/>
    <col min="5867" max="5868" width="11.109375" style="152" bestFit="1" customWidth="1"/>
    <col min="5869" max="5869" width="14" style="152" customWidth="1"/>
    <col min="5870" max="5870" width="15" style="152" customWidth="1"/>
    <col min="5871" max="5871" width="11.109375" style="152" customWidth="1"/>
    <col min="5872" max="5872" width="13.109375" style="152" customWidth="1"/>
    <col min="5873" max="5873" width="11.109375" style="152" customWidth="1"/>
    <col min="5874" max="5874" width="17.44140625" style="152" customWidth="1"/>
    <col min="5875" max="5875" width="13.5546875" style="152" customWidth="1"/>
    <col min="5876" max="5880" width="11.109375" style="152" customWidth="1"/>
    <col min="5881" max="5881" width="13.5546875" style="152" customWidth="1"/>
    <col min="5882" max="5882" width="17.21875" style="152" customWidth="1"/>
    <col min="5883" max="5886" width="11.109375" style="152" customWidth="1"/>
    <col min="5887" max="5887" width="9.44140625" style="152" bestFit="1" customWidth="1"/>
    <col min="5888" max="5888" width="10.21875" style="152" bestFit="1" customWidth="1"/>
    <col min="5889" max="5892" width="9.44140625" style="152" bestFit="1" customWidth="1"/>
    <col min="5893" max="5893" width="8.77734375" style="152"/>
    <col min="5894" max="5894" width="13" style="152" bestFit="1" customWidth="1"/>
    <col min="5895" max="6107" width="8.77734375" style="152"/>
    <col min="6108" max="6108" width="23.33203125" style="152" customWidth="1"/>
    <col min="6109" max="6109" width="12.77734375" style="152" customWidth="1"/>
    <col min="6110" max="6110" width="12.33203125" style="152" bestFit="1" customWidth="1"/>
    <col min="6111" max="6111" width="10.77734375" style="152" customWidth="1"/>
    <col min="6112" max="6112" width="15.21875" style="152" customWidth="1"/>
    <col min="6113" max="6113" width="12.21875" style="152" customWidth="1"/>
    <col min="6114" max="6114" width="13.21875" style="152" customWidth="1"/>
    <col min="6115" max="6115" width="12.77734375" style="152" customWidth="1"/>
    <col min="6116" max="6116" width="11.88671875" style="152" customWidth="1"/>
    <col min="6117" max="6117" width="11.33203125" style="152" customWidth="1"/>
    <col min="6118" max="6118" width="11.77734375" style="152" bestFit="1" customWidth="1"/>
    <col min="6119" max="6119" width="11.109375" style="152" customWidth="1"/>
    <col min="6120" max="6120" width="11.88671875" style="152" bestFit="1" customWidth="1"/>
    <col min="6121" max="6121" width="12.77734375" style="152" customWidth="1"/>
    <col min="6122" max="6122" width="13.21875" style="152" customWidth="1"/>
    <col min="6123" max="6124" width="11.109375" style="152" bestFit="1" customWidth="1"/>
    <col min="6125" max="6125" width="14" style="152" customWidth="1"/>
    <col min="6126" max="6126" width="15" style="152" customWidth="1"/>
    <col min="6127" max="6127" width="11.109375" style="152" customWidth="1"/>
    <col min="6128" max="6128" width="13.109375" style="152" customWidth="1"/>
    <col min="6129" max="6129" width="11.109375" style="152" customWidth="1"/>
    <col min="6130" max="6130" width="17.44140625" style="152" customWidth="1"/>
    <col min="6131" max="6131" width="13.5546875" style="152" customWidth="1"/>
    <col min="6132" max="6136" width="11.109375" style="152" customWidth="1"/>
    <col min="6137" max="6137" width="13.5546875" style="152" customWidth="1"/>
    <col min="6138" max="6138" width="17.21875" style="152" customWidth="1"/>
    <col min="6139" max="6142" width="11.109375" style="152" customWidth="1"/>
    <col min="6143" max="6143" width="9.44140625" style="152" bestFit="1" customWidth="1"/>
    <col min="6144" max="6144" width="10.21875" style="152" bestFit="1" customWidth="1"/>
    <col min="6145" max="6148" width="9.44140625" style="152" bestFit="1" customWidth="1"/>
    <col min="6149" max="6149" width="8.77734375" style="152"/>
    <col min="6150" max="6150" width="13" style="152" bestFit="1" customWidth="1"/>
    <col min="6151" max="6363" width="8.77734375" style="152"/>
    <col min="6364" max="6364" width="23.33203125" style="152" customWidth="1"/>
    <col min="6365" max="6365" width="12.77734375" style="152" customWidth="1"/>
    <col min="6366" max="6366" width="12.33203125" style="152" bestFit="1" customWidth="1"/>
    <col min="6367" max="6367" width="10.77734375" style="152" customWidth="1"/>
    <col min="6368" max="6368" width="15.21875" style="152" customWidth="1"/>
    <col min="6369" max="6369" width="12.21875" style="152" customWidth="1"/>
    <col min="6370" max="6370" width="13.21875" style="152" customWidth="1"/>
    <col min="6371" max="6371" width="12.77734375" style="152" customWidth="1"/>
    <col min="6372" max="6372" width="11.88671875" style="152" customWidth="1"/>
    <col min="6373" max="6373" width="11.33203125" style="152" customWidth="1"/>
    <col min="6374" max="6374" width="11.77734375" style="152" bestFit="1" customWidth="1"/>
    <col min="6375" max="6375" width="11.109375" style="152" customWidth="1"/>
    <col min="6376" max="6376" width="11.88671875" style="152" bestFit="1" customWidth="1"/>
    <col min="6377" max="6377" width="12.77734375" style="152" customWidth="1"/>
    <col min="6378" max="6378" width="13.21875" style="152" customWidth="1"/>
    <col min="6379" max="6380" width="11.109375" style="152" bestFit="1" customWidth="1"/>
    <col min="6381" max="6381" width="14" style="152" customWidth="1"/>
    <col min="6382" max="6382" width="15" style="152" customWidth="1"/>
    <col min="6383" max="6383" width="11.109375" style="152" customWidth="1"/>
    <col min="6384" max="6384" width="13.109375" style="152" customWidth="1"/>
    <col min="6385" max="6385" width="11.109375" style="152" customWidth="1"/>
    <col min="6386" max="6386" width="17.44140625" style="152" customWidth="1"/>
    <col min="6387" max="6387" width="13.5546875" style="152" customWidth="1"/>
    <col min="6388" max="6392" width="11.109375" style="152" customWidth="1"/>
    <col min="6393" max="6393" width="13.5546875" style="152" customWidth="1"/>
    <col min="6394" max="6394" width="17.21875" style="152" customWidth="1"/>
    <col min="6395" max="6398" width="11.109375" style="152" customWidth="1"/>
    <col min="6399" max="6399" width="9.44140625" style="152" bestFit="1" customWidth="1"/>
    <col min="6400" max="6400" width="10.21875" style="152" bestFit="1" customWidth="1"/>
    <col min="6401" max="6404" width="9.44140625" style="152" bestFit="1" customWidth="1"/>
    <col min="6405" max="6405" width="8.77734375" style="152"/>
    <col min="6406" max="6406" width="13" style="152" bestFit="1" customWidth="1"/>
    <col min="6407" max="6619" width="8.77734375" style="152"/>
    <col min="6620" max="6620" width="23.33203125" style="152" customWidth="1"/>
    <col min="6621" max="6621" width="12.77734375" style="152" customWidth="1"/>
    <col min="6622" max="6622" width="12.33203125" style="152" bestFit="1" customWidth="1"/>
    <col min="6623" max="6623" width="10.77734375" style="152" customWidth="1"/>
    <col min="6624" max="6624" width="15.21875" style="152" customWidth="1"/>
    <col min="6625" max="6625" width="12.21875" style="152" customWidth="1"/>
    <col min="6626" max="6626" width="13.21875" style="152" customWidth="1"/>
    <col min="6627" max="6627" width="12.77734375" style="152" customWidth="1"/>
    <col min="6628" max="6628" width="11.88671875" style="152" customWidth="1"/>
    <col min="6629" max="6629" width="11.33203125" style="152" customWidth="1"/>
    <col min="6630" max="6630" width="11.77734375" style="152" bestFit="1" customWidth="1"/>
    <col min="6631" max="6631" width="11.109375" style="152" customWidth="1"/>
    <col min="6632" max="6632" width="11.88671875" style="152" bestFit="1" customWidth="1"/>
    <col min="6633" max="6633" width="12.77734375" style="152" customWidth="1"/>
    <col min="6634" max="6634" width="13.21875" style="152" customWidth="1"/>
    <col min="6635" max="6636" width="11.109375" style="152" bestFit="1" customWidth="1"/>
    <col min="6637" max="6637" width="14" style="152" customWidth="1"/>
    <col min="6638" max="6638" width="15" style="152" customWidth="1"/>
    <col min="6639" max="6639" width="11.109375" style="152" customWidth="1"/>
    <col min="6640" max="6640" width="13.109375" style="152" customWidth="1"/>
    <col min="6641" max="6641" width="11.109375" style="152" customWidth="1"/>
    <col min="6642" max="6642" width="17.44140625" style="152" customWidth="1"/>
    <col min="6643" max="6643" width="13.5546875" style="152" customWidth="1"/>
    <col min="6644" max="6648" width="11.109375" style="152" customWidth="1"/>
    <col min="6649" max="6649" width="13.5546875" style="152" customWidth="1"/>
    <col min="6650" max="6650" width="17.21875" style="152" customWidth="1"/>
    <col min="6651" max="6654" width="11.109375" style="152" customWidth="1"/>
    <col min="6655" max="6655" width="9.44140625" style="152" bestFit="1" customWidth="1"/>
    <col min="6656" max="6656" width="10.21875" style="152" bestFit="1" customWidth="1"/>
    <col min="6657" max="6660" width="9.44140625" style="152" bestFit="1" customWidth="1"/>
    <col min="6661" max="6661" width="8.77734375" style="152"/>
    <col min="6662" max="6662" width="13" style="152" bestFit="1" customWidth="1"/>
    <col min="6663" max="6875" width="8.77734375" style="152"/>
    <col min="6876" max="6876" width="23.33203125" style="152" customWidth="1"/>
    <col min="6877" max="6877" width="12.77734375" style="152" customWidth="1"/>
    <col min="6878" max="6878" width="12.33203125" style="152" bestFit="1" customWidth="1"/>
    <col min="6879" max="6879" width="10.77734375" style="152" customWidth="1"/>
    <col min="6880" max="6880" width="15.21875" style="152" customWidth="1"/>
    <col min="6881" max="6881" width="12.21875" style="152" customWidth="1"/>
    <col min="6882" max="6882" width="13.21875" style="152" customWidth="1"/>
    <col min="6883" max="6883" width="12.77734375" style="152" customWidth="1"/>
    <col min="6884" max="6884" width="11.88671875" style="152" customWidth="1"/>
    <col min="6885" max="6885" width="11.33203125" style="152" customWidth="1"/>
    <col min="6886" max="6886" width="11.77734375" style="152" bestFit="1" customWidth="1"/>
    <col min="6887" max="6887" width="11.109375" style="152" customWidth="1"/>
    <col min="6888" max="6888" width="11.88671875" style="152" bestFit="1" customWidth="1"/>
    <col min="6889" max="6889" width="12.77734375" style="152" customWidth="1"/>
    <col min="6890" max="6890" width="13.21875" style="152" customWidth="1"/>
    <col min="6891" max="6892" width="11.109375" style="152" bestFit="1" customWidth="1"/>
    <col min="6893" max="6893" width="14" style="152" customWidth="1"/>
    <col min="6894" max="6894" width="15" style="152" customWidth="1"/>
    <col min="6895" max="6895" width="11.109375" style="152" customWidth="1"/>
    <col min="6896" max="6896" width="13.109375" style="152" customWidth="1"/>
    <col min="6897" max="6897" width="11.109375" style="152" customWidth="1"/>
    <col min="6898" max="6898" width="17.44140625" style="152" customWidth="1"/>
    <col min="6899" max="6899" width="13.5546875" style="152" customWidth="1"/>
    <col min="6900" max="6904" width="11.109375" style="152" customWidth="1"/>
    <col min="6905" max="6905" width="13.5546875" style="152" customWidth="1"/>
    <col min="6906" max="6906" width="17.21875" style="152" customWidth="1"/>
    <col min="6907" max="6910" width="11.109375" style="152" customWidth="1"/>
    <col min="6911" max="6911" width="9.44140625" style="152" bestFit="1" customWidth="1"/>
    <col min="6912" max="6912" width="10.21875" style="152" bestFit="1" customWidth="1"/>
    <col min="6913" max="6916" width="9.44140625" style="152" bestFit="1" customWidth="1"/>
    <col min="6917" max="6917" width="8.77734375" style="152"/>
    <col min="6918" max="6918" width="13" style="152" bestFit="1" customWidth="1"/>
    <col min="6919" max="7131" width="8.77734375" style="152"/>
    <col min="7132" max="7132" width="23.33203125" style="152" customWidth="1"/>
    <col min="7133" max="7133" width="12.77734375" style="152" customWidth="1"/>
    <col min="7134" max="7134" width="12.33203125" style="152" bestFit="1" customWidth="1"/>
    <col min="7135" max="7135" width="10.77734375" style="152" customWidth="1"/>
    <col min="7136" max="7136" width="15.21875" style="152" customWidth="1"/>
    <col min="7137" max="7137" width="12.21875" style="152" customWidth="1"/>
    <col min="7138" max="7138" width="13.21875" style="152" customWidth="1"/>
    <col min="7139" max="7139" width="12.77734375" style="152" customWidth="1"/>
    <col min="7140" max="7140" width="11.88671875" style="152" customWidth="1"/>
    <col min="7141" max="7141" width="11.33203125" style="152" customWidth="1"/>
    <col min="7142" max="7142" width="11.77734375" style="152" bestFit="1" customWidth="1"/>
    <col min="7143" max="7143" width="11.109375" style="152" customWidth="1"/>
    <col min="7144" max="7144" width="11.88671875" style="152" bestFit="1" customWidth="1"/>
    <col min="7145" max="7145" width="12.77734375" style="152" customWidth="1"/>
    <col min="7146" max="7146" width="13.21875" style="152" customWidth="1"/>
    <col min="7147" max="7148" width="11.109375" style="152" bestFit="1" customWidth="1"/>
    <col min="7149" max="7149" width="14" style="152" customWidth="1"/>
    <col min="7150" max="7150" width="15" style="152" customWidth="1"/>
    <col min="7151" max="7151" width="11.109375" style="152" customWidth="1"/>
    <col min="7152" max="7152" width="13.109375" style="152" customWidth="1"/>
    <col min="7153" max="7153" width="11.109375" style="152" customWidth="1"/>
    <col min="7154" max="7154" width="17.44140625" style="152" customWidth="1"/>
    <col min="7155" max="7155" width="13.5546875" style="152" customWidth="1"/>
    <col min="7156" max="7160" width="11.109375" style="152" customWidth="1"/>
    <col min="7161" max="7161" width="13.5546875" style="152" customWidth="1"/>
    <col min="7162" max="7162" width="17.21875" style="152" customWidth="1"/>
    <col min="7163" max="7166" width="11.109375" style="152" customWidth="1"/>
    <col min="7167" max="7167" width="9.44140625" style="152" bestFit="1" customWidth="1"/>
    <col min="7168" max="7168" width="10.21875" style="152" bestFit="1" customWidth="1"/>
    <col min="7169" max="7172" width="9.44140625" style="152" bestFit="1" customWidth="1"/>
    <col min="7173" max="7173" width="8.77734375" style="152"/>
    <col min="7174" max="7174" width="13" style="152" bestFit="1" customWidth="1"/>
    <col min="7175" max="7387" width="8.77734375" style="152"/>
    <col min="7388" max="7388" width="23.33203125" style="152" customWidth="1"/>
    <col min="7389" max="7389" width="12.77734375" style="152" customWidth="1"/>
    <col min="7390" max="7390" width="12.33203125" style="152" bestFit="1" customWidth="1"/>
    <col min="7391" max="7391" width="10.77734375" style="152" customWidth="1"/>
    <col min="7392" max="7392" width="15.21875" style="152" customWidth="1"/>
    <col min="7393" max="7393" width="12.21875" style="152" customWidth="1"/>
    <col min="7394" max="7394" width="13.21875" style="152" customWidth="1"/>
    <col min="7395" max="7395" width="12.77734375" style="152" customWidth="1"/>
    <col min="7396" max="7396" width="11.88671875" style="152" customWidth="1"/>
    <col min="7397" max="7397" width="11.33203125" style="152" customWidth="1"/>
    <col min="7398" max="7398" width="11.77734375" style="152" bestFit="1" customWidth="1"/>
    <col min="7399" max="7399" width="11.109375" style="152" customWidth="1"/>
    <col min="7400" max="7400" width="11.88671875" style="152" bestFit="1" customWidth="1"/>
    <col min="7401" max="7401" width="12.77734375" style="152" customWidth="1"/>
    <col min="7402" max="7402" width="13.21875" style="152" customWidth="1"/>
    <col min="7403" max="7404" width="11.109375" style="152" bestFit="1" customWidth="1"/>
    <col min="7405" max="7405" width="14" style="152" customWidth="1"/>
    <col min="7406" max="7406" width="15" style="152" customWidth="1"/>
    <col min="7407" max="7407" width="11.109375" style="152" customWidth="1"/>
    <col min="7408" max="7408" width="13.109375" style="152" customWidth="1"/>
    <col min="7409" max="7409" width="11.109375" style="152" customWidth="1"/>
    <col min="7410" max="7410" width="17.44140625" style="152" customWidth="1"/>
    <col min="7411" max="7411" width="13.5546875" style="152" customWidth="1"/>
    <col min="7412" max="7416" width="11.109375" style="152" customWidth="1"/>
    <col min="7417" max="7417" width="13.5546875" style="152" customWidth="1"/>
    <col min="7418" max="7418" width="17.21875" style="152" customWidth="1"/>
    <col min="7419" max="7422" width="11.109375" style="152" customWidth="1"/>
    <col min="7423" max="7423" width="9.44140625" style="152" bestFit="1" customWidth="1"/>
    <col min="7424" max="7424" width="10.21875" style="152" bestFit="1" customWidth="1"/>
    <col min="7425" max="7428" width="9.44140625" style="152" bestFit="1" customWidth="1"/>
    <col min="7429" max="7429" width="8.77734375" style="152"/>
    <col min="7430" max="7430" width="13" style="152" bestFit="1" customWidth="1"/>
    <col min="7431" max="7643" width="8.77734375" style="152"/>
    <col min="7644" max="7644" width="23.33203125" style="152" customWidth="1"/>
    <col min="7645" max="7645" width="12.77734375" style="152" customWidth="1"/>
    <col min="7646" max="7646" width="12.33203125" style="152" bestFit="1" customWidth="1"/>
    <col min="7647" max="7647" width="10.77734375" style="152" customWidth="1"/>
    <col min="7648" max="7648" width="15.21875" style="152" customWidth="1"/>
    <col min="7649" max="7649" width="12.21875" style="152" customWidth="1"/>
    <col min="7650" max="7650" width="13.21875" style="152" customWidth="1"/>
    <col min="7651" max="7651" width="12.77734375" style="152" customWidth="1"/>
    <col min="7652" max="7652" width="11.88671875" style="152" customWidth="1"/>
    <col min="7653" max="7653" width="11.33203125" style="152" customWidth="1"/>
    <col min="7654" max="7654" width="11.77734375" style="152" bestFit="1" customWidth="1"/>
    <col min="7655" max="7655" width="11.109375" style="152" customWidth="1"/>
    <col min="7656" max="7656" width="11.88671875" style="152" bestFit="1" customWidth="1"/>
    <col min="7657" max="7657" width="12.77734375" style="152" customWidth="1"/>
    <col min="7658" max="7658" width="13.21875" style="152" customWidth="1"/>
    <col min="7659" max="7660" width="11.109375" style="152" bestFit="1" customWidth="1"/>
    <col min="7661" max="7661" width="14" style="152" customWidth="1"/>
    <col min="7662" max="7662" width="15" style="152" customWidth="1"/>
    <col min="7663" max="7663" width="11.109375" style="152" customWidth="1"/>
    <col min="7664" max="7664" width="13.109375" style="152" customWidth="1"/>
    <col min="7665" max="7665" width="11.109375" style="152" customWidth="1"/>
    <col min="7666" max="7666" width="17.44140625" style="152" customWidth="1"/>
    <col min="7667" max="7667" width="13.5546875" style="152" customWidth="1"/>
    <col min="7668" max="7672" width="11.109375" style="152" customWidth="1"/>
    <col min="7673" max="7673" width="13.5546875" style="152" customWidth="1"/>
    <col min="7674" max="7674" width="17.21875" style="152" customWidth="1"/>
    <col min="7675" max="7678" width="11.109375" style="152" customWidth="1"/>
    <col min="7679" max="7679" width="9.44140625" style="152" bestFit="1" customWidth="1"/>
    <col min="7680" max="7680" width="10.21875" style="152" bestFit="1" customWidth="1"/>
    <col min="7681" max="7684" width="9.44140625" style="152" bestFit="1" customWidth="1"/>
    <col min="7685" max="7685" width="8.77734375" style="152"/>
    <col min="7686" max="7686" width="13" style="152" bestFit="1" customWidth="1"/>
    <col min="7687" max="7899" width="8.77734375" style="152"/>
    <col min="7900" max="7900" width="23.33203125" style="152" customWidth="1"/>
    <col min="7901" max="7901" width="12.77734375" style="152" customWidth="1"/>
    <col min="7902" max="7902" width="12.33203125" style="152" bestFit="1" customWidth="1"/>
    <col min="7903" max="7903" width="10.77734375" style="152" customWidth="1"/>
    <col min="7904" max="7904" width="15.21875" style="152" customWidth="1"/>
    <col min="7905" max="7905" width="12.21875" style="152" customWidth="1"/>
    <col min="7906" max="7906" width="13.21875" style="152" customWidth="1"/>
    <col min="7907" max="7907" width="12.77734375" style="152" customWidth="1"/>
    <col min="7908" max="7908" width="11.88671875" style="152" customWidth="1"/>
    <col min="7909" max="7909" width="11.33203125" style="152" customWidth="1"/>
    <col min="7910" max="7910" width="11.77734375" style="152" bestFit="1" customWidth="1"/>
    <col min="7911" max="7911" width="11.109375" style="152" customWidth="1"/>
    <col min="7912" max="7912" width="11.88671875" style="152" bestFit="1" customWidth="1"/>
    <col min="7913" max="7913" width="12.77734375" style="152" customWidth="1"/>
    <col min="7914" max="7914" width="13.21875" style="152" customWidth="1"/>
    <col min="7915" max="7916" width="11.109375" style="152" bestFit="1" customWidth="1"/>
    <col min="7917" max="7917" width="14" style="152" customWidth="1"/>
    <col min="7918" max="7918" width="15" style="152" customWidth="1"/>
    <col min="7919" max="7919" width="11.109375" style="152" customWidth="1"/>
    <col min="7920" max="7920" width="13.109375" style="152" customWidth="1"/>
    <col min="7921" max="7921" width="11.109375" style="152" customWidth="1"/>
    <col min="7922" max="7922" width="17.44140625" style="152" customWidth="1"/>
    <col min="7923" max="7923" width="13.5546875" style="152" customWidth="1"/>
    <col min="7924" max="7928" width="11.109375" style="152" customWidth="1"/>
    <col min="7929" max="7929" width="13.5546875" style="152" customWidth="1"/>
    <col min="7930" max="7930" width="17.21875" style="152" customWidth="1"/>
    <col min="7931" max="7934" width="11.109375" style="152" customWidth="1"/>
    <col min="7935" max="7935" width="9.44140625" style="152" bestFit="1" customWidth="1"/>
    <col min="7936" max="7936" width="10.21875" style="152" bestFit="1" customWidth="1"/>
    <col min="7937" max="7940" width="9.44140625" style="152" bestFit="1" customWidth="1"/>
    <col min="7941" max="7941" width="8.77734375" style="152"/>
    <col min="7942" max="7942" width="13" style="152" bestFit="1" customWidth="1"/>
    <col min="7943" max="8155" width="8.77734375" style="152"/>
    <col min="8156" max="8156" width="23.33203125" style="152" customWidth="1"/>
    <col min="8157" max="8157" width="12.77734375" style="152" customWidth="1"/>
    <col min="8158" max="8158" width="12.33203125" style="152" bestFit="1" customWidth="1"/>
    <col min="8159" max="8159" width="10.77734375" style="152" customWidth="1"/>
    <col min="8160" max="8160" width="15.21875" style="152" customWidth="1"/>
    <col min="8161" max="8161" width="12.21875" style="152" customWidth="1"/>
    <col min="8162" max="8162" width="13.21875" style="152" customWidth="1"/>
    <col min="8163" max="8163" width="12.77734375" style="152" customWidth="1"/>
    <col min="8164" max="8164" width="11.88671875" style="152" customWidth="1"/>
    <col min="8165" max="8165" width="11.33203125" style="152" customWidth="1"/>
    <col min="8166" max="8166" width="11.77734375" style="152" bestFit="1" customWidth="1"/>
    <col min="8167" max="8167" width="11.109375" style="152" customWidth="1"/>
    <col min="8168" max="8168" width="11.88671875" style="152" bestFit="1" customWidth="1"/>
    <col min="8169" max="8169" width="12.77734375" style="152" customWidth="1"/>
    <col min="8170" max="8170" width="13.21875" style="152" customWidth="1"/>
    <col min="8171" max="8172" width="11.109375" style="152" bestFit="1" customWidth="1"/>
    <col min="8173" max="8173" width="14" style="152" customWidth="1"/>
    <col min="8174" max="8174" width="15" style="152" customWidth="1"/>
    <col min="8175" max="8175" width="11.109375" style="152" customWidth="1"/>
    <col min="8176" max="8176" width="13.109375" style="152" customWidth="1"/>
    <col min="8177" max="8177" width="11.109375" style="152" customWidth="1"/>
    <col min="8178" max="8178" width="17.44140625" style="152" customWidth="1"/>
    <col min="8179" max="8179" width="13.5546875" style="152" customWidth="1"/>
    <col min="8180" max="8184" width="11.109375" style="152" customWidth="1"/>
    <col min="8185" max="8185" width="13.5546875" style="152" customWidth="1"/>
    <col min="8186" max="8186" width="17.21875" style="152" customWidth="1"/>
    <col min="8187" max="8190" width="11.109375" style="152" customWidth="1"/>
    <col min="8191" max="8191" width="9.44140625" style="152" bestFit="1" customWidth="1"/>
    <col min="8192" max="8192" width="10.21875" style="152" bestFit="1" customWidth="1"/>
    <col min="8193" max="8196" width="9.44140625" style="152" bestFit="1" customWidth="1"/>
    <col min="8197" max="8197" width="8.77734375" style="152"/>
    <col min="8198" max="8198" width="13" style="152" bestFit="1" customWidth="1"/>
    <col min="8199" max="8411" width="8.77734375" style="152"/>
    <col min="8412" max="8412" width="23.33203125" style="152" customWidth="1"/>
    <col min="8413" max="8413" width="12.77734375" style="152" customWidth="1"/>
    <col min="8414" max="8414" width="12.33203125" style="152" bestFit="1" customWidth="1"/>
    <col min="8415" max="8415" width="10.77734375" style="152" customWidth="1"/>
    <col min="8416" max="8416" width="15.21875" style="152" customWidth="1"/>
    <col min="8417" max="8417" width="12.21875" style="152" customWidth="1"/>
    <col min="8418" max="8418" width="13.21875" style="152" customWidth="1"/>
    <col min="8419" max="8419" width="12.77734375" style="152" customWidth="1"/>
    <col min="8420" max="8420" width="11.88671875" style="152" customWidth="1"/>
    <col min="8421" max="8421" width="11.33203125" style="152" customWidth="1"/>
    <col min="8422" max="8422" width="11.77734375" style="152" bestFit="1" customWidth="1"/>
    <col min="8423" max="8423" width="11.109375" style="152" customWidth="1"/>
    <col min="8424" max="8424" width="11.88671875" style="152" bestFit="1" customWidth="1"/>
    <col min="8425" max="8425" width="12.77734375" style="152" customWidth="1"/>
    <col min="8426" max="8426" width="13.21875" style="152" customWidth="1"/>
    <col min="8427" max="8428" width="11.109375" style="152" bestFit="1" customWidth="1"/>
    <col min="8429" max="8429" width="14" style="152" customWidth="1"/>
    <col min="8430" max="8430" width="15" style="152" customWidth="1"/>
    <col min="8431" max="8431" width="11.109375" style="152" customWidth="1"/>
    <col min="8432" max="8432" width="13.109375" style="152" customWidth="1"/>
    <col min="8433" max="8433" width="11.109375" style="152" customWidth="1"/>
    <col min="8434" max="8434" width="17.44140625" style="152" customWidth="1"/>
    <col min="8435" max="8435" width="13.5546875" style="152" customWidth="1"/>
    <col min="8436" max="8440" width="11.109375" style="152" customWidth="1"/>
    <col min="8441" max="8441" width="13.5546875" style="152" customWidth="1"/>
    <col min="8442" max="8442" width="17.21875" style="152" customWidth="1"/>
    <col min="8443" max="8446" width="11.109375" style="152" customWidth="1"/>
    <col min="8447" max="8447" width="9.44140625" style="152" bestFit="1" customWidth="1"/>
    <col min="8448" max="8448" width="10.21875" style="152" bestFit="1" customWidth="1"/>
    <col min="8449" max="8452" width="9.44140625" style="152" bestFit="1" customWidth="1"/>
    <col min="8453" max="8453" width="8.77734375" style="152"/>
    <col min="8454" max="8454" width="13" style="152" bestFit="1" customWidth="1"/>
    <col min="8455" max="8667" width="8.77734375" style="152"/>
    <col min="8668" max="8668" width="23.33203125" style="152" customWidth="1"/>
    <col min="8669" max="8669" width="12.77734375" style="152" customWidth="1"/>
    <col min="8670" max="8670" width="12.33203125" style="152" bestFit="1" customWidth="1"/>
    <col min="8671" max="8671" width="10.77734375" style="152" customWidth="1"/>
    <col min="8672" max="8672" width="15.21875" style="152" customWidth="1"/>
    <col min="8673" max="8673" width="12.21875" style="152" customWidth="1"/>
    <col min="8674" max="8674" width="13.21875" style="152" customWidth="1"/>
    <col min="8675" max="8675" width="12.77734375" style="152" customWidth="1"/>
    <col min="8676" max="8676" width="11.88671875" style="152" customWidth="1"/>
    <col min="8677" max="8677" width="11.33203125" style="152" customWidth="1"/>
    <col min="8678" max="8678" width="11.77734375" style="152" bestFit="1" customWidth="1"/>
    <col min="8679" max="8679" width="11.109375" style="152" customWidth="1"/>
    <col min="8680" max="8680" width="11.88671875" style="152" bestFit="1" customWidth="1"/>
    <col min="8681" max="8681" width="12.77734375" style="152" customWidth="1"/>
    <col min="8682" max="8682" width="13.21875" style="152" customWidth="1"/>
    <col min="8683" max="8684" width="11.109375" style="152" bestFit="1" customWidth="1"/>
    <col min="8685" max="8685" width="14" style="152" customWidth="1"/>
    <col min="8686" max="8686" width="15" style="152" customWidth="1"/>
    <col min="8687" max="8687" width="11.109375" style="152" customWidth="1"/>
    <col min="8688" max="8688" width="13.109375" style="152" customWidth="1"/>
    <col min="8689" max="8689" width="11.109375" style="152" customWidth="1"/>
    <col min="8690" max="8690" width="17.44140625" style="152" customWidth="1"/>
    <col min="8691" max="8691" width="13.5546875" style="152" customWidth="1"/>
    <col min="8692" max="8696" width="11.109375" style="152" customWidth="1"/>
    <col min="8697" max="8697" width="13.5546875" style="152" customWidth="1"/>
    <col min="8698" max="8698" width="17.21875" style="152" customWidth="1"/>
    <col min="8699" max="8702" width="11.109375" style="152" customWidth="1"/>
    <col min="8703" max="8703" width="9.44140625" style="152" bestFit="1" customWidth="1"/>
    <col min="8704" max="8704" width="10.21875" style="152" bestFit="1" customWidth="1"/>
    <col min="8705" max="8708" width="9.44140625" style="152" bestFit="1" customWidth="1"/>
    <col min="8709" max="8709" width="8.77734375" style="152"/>
    <col min="8710" max="8710" width="13" style="152" bestFit="1" customWidth="1"/>
    <col min="8711" max="8923" width="8.77734375" style="152"/>
    <col min="8924" max="8924" width="23.33203125" style="152" customWidth="1"/>
    <col min="8925" max="8925" width="12.77734375" style="152" customWidth="1"/>
    <col min="8926" max="8926" width="12.33203125" style="152" bestFit="1" customWidth="1"/>
    <col min="8927" max="8927" width="10.77734375" style="152" customWidth="1"/>
    <col min="8928" max="8928" width="15.21875" style="152" customWidth="1"/>
    <col min="8929" max="8929" width="12.21875" style="152" customWidth="1"/>
    <col min="8930" max="8930" width="13.21875" style="152" customWidth="1"/>
    <col min="8931" max="8931" width="12.77734375" style="152" customWidth="1"/>
    <col min="8932" max="8932" width="11.88671875" style="152" customWidth="1"/>
    <col min="8933" max="8933" width="11.33203125" style="152" customWidth="1"/>
    <col min="8934" max="8934" width="11.77734375" style="152" bestFit="1" customWidth="1"/>
    <col min="8935" max="8935" width="11.109375" style="152" customWidth="1"/>
    <col min="8936" max="8936" width="11.88671875" style="152" bestFit="1" customWidth="1"/>
    <col min="8937" max="8937" width="12.77734375" style="152" customWidth="1"/>
    <col min="8938" max="8938" width="13.21875" style="152" customWidth="1"/>
    <col min="8939" max="8940" width="11.109375" style="152" bestFit="1" customWidth="1"/>
    <col min="8941" max="8941" width="14" style="152" customWidth="1"/>
    <col min="8942" max="8942" width="15" style="152" customWidth="1"/>
    <col min="8943" max="8943" width="11.109375" style="152" customWidth="1"/>
    <col min="8944" max="8944" width="13.109375" style="152" customWidth="1"/>
    <col min="8945" max="8945" width="11.109375" style="152" customWidth="1"/>
    <col min="8946" max="8946" width="17.44140625" style="152" customWidth="1"/>
    <col min="8947" max="8947" width="13.5546875" style="152" customWidth="1"/>
    <col min="8948" max="8952" width="11.109375" style="152" customWidth="1"/>
    <col min="8953" max="8953" width="13.5546875" style="152" customWidth="1"/>
    <col min="8954" max="8954" width="17.21875" style="152" customWidth="1"/>
    <col min="8955" max="8958" width="11.109375" style="152" customWidth="1"/>
    <col min="8959" max="8959" width="9.44140625" style="152" bestFit="1" customWidth="1"/>
    <col min="8960" max="8960" width="10.21875" style="152" bestFit="1" customWidth="1"/>
    <col min="8961" max="8964" width="9.44140625" style="152" bestFit="1" customWidth="1"/>
    <col min="8965" max="8965" width="8.77734375" style="152"/>
    <col min="8966" max="8966" width="13" style="152" bestFit="1" customWidth="1"/>
    <col min="8967" max="9179" width="8.77734375" style="152"/>
    <col min="9180" max="9180" width="23.33203125" style="152" customWidth="1"/>
    <col min="9181" max="9181" width="12.77734375" style="152" customWidth="1"/>
    <col min="9182" max="9182" width="12.33203125" style="152" bestFit="1" customWidth="1"/>
    <col min="9183" max="9183" width="10.77734375" style="152" customWidth="1"/>
    <col min="9184" max="9184" width="15.21875" style="152" customWidth="1"/>
    <col min="9185" max="9185" width="12.21875" style="152" customWidth="1"/>
    <col min="9186" max="9186" width="13.21875" style="152" customWidth="1"/>
    <col min="9187" max="9187" width="12.77734375" style="152" customWidth="1"/>
    <col min="9188" max="9188" width="11.88671875" style="152" customWidth="1"/>
    <col min="9189" max="9189" width="11.33203125" style="152" customWidth="1"/>
    <col min="9190" max="9190" width="11.77734375" style="152" bestFit="1" customWidth="1"/>
    <col min="9191" max="9191" width="11.109375" style="152" customWidth="1"/>
    <col min="9192" max="9192" width="11.88671875" style="152" bestFit="1" customWidth="1"/>
    <col min="9193" max="9193" width="12.77734375" style="152" customWidth="1"/>
    <col min="9194" max="9194" width="13.21875" style="152" customWidth="1"/>
    <col min="9195" max="9196" width="11.109375" style="152" bestFit="1" customWidth="1"/>
    <col min="9197" max="9197" width="14" style="152" customWidth="1"/>
    <col min="9198" max="9198" width="15" style="152" customWidth="1"/>
    <col min="9199" max="9199" width="11.109375" style="152" customWidth="1"/>
    <col min="9200" max="9200" width="13.109375" style="152" customWidth="1"/>
    <col min="9201" max="9201" width="11.109375" style="152" customWidth="1"/>
    <col min="9202" max="9202" width="17.44140625" style="152" customWidth="1"/>
    <col min="9203" max="9203" width="13.5546875" style="152" customWidth="1"/>
    <col min="9204" max="9208" width="11.109375" style="152" customWidth="1"/>
    <col min="9209" max="9209" width="13.5546875" style="152" customWidth="1"/>
    <col min="9210" max="9210" width="17.21875" style="152" customWidth="1"/>
    <col min="9211" max="9214" width="11.109375" style="152" customWidth="1"/>
    <col min="9215" max="9215" width="9.44140625" style="152" bestFit="1" customWidth="1"/>
    <col min="9216" max="9216" width="10.21875" style="152" bestFit="1" customWidth="1"/>
    <col min="9217" max="9220" width="9.44140625" style="152" bestFit="1" customWidth="1"/>
    <col min="9221" max="9221" width="8.77734375" style="152"/>
    <col min="9222" max="9222" width="13" style="152" bestFit="1" customWidth="1"/>
    <col min="9223" max="9435" width="8.77734375" style="152"/>
    <col min="9436" max="9436" width="23.33203125" style="152" customWidth="1"/>
    <col min="9437" max="9437" width="12.77734375" style="152" customWidth="1"/>
    <col min="9438" max="9438" width="12.33203125" style="152" bestFit="1" customWidth="1"/>
    <col min="9439" max="9439" width="10.77734375" style="152" customWidth="1"/>
    <col min="9440" max="9440" width="15.21875" style="152" customWidth="1"/>
    <col min="9441" max="9441" width="12.21875" style="152" customWidth="1"/>
    <col min="9442" max="9442" width="13.21875" style="152" customWidth="1"/>
    <col min="9443" max="9443" width="12.77734375" style="152" customWidth="1"/>
    <col min="9444" max="9444" width="11.88671875" style="152" customWidth="1"/>
    <col min="9445" max="9445" width="11.33203125" style="152" customWidth="1"/>
    <col min="9446" max="9446" width="11.77734375" style="152" bestFit="1" customWidth="1"/>
    <col min="9447" max="9447" width="11.109375" style="152" customWidth="1"/>
    <col min="9448" max="9448" width="11.88671875" style="152" bestFit="1" customWidth="1"/>
    <col min="9449" max="9449" width="12.77734375" style="152" customWidth="1"/>
    <col min="9450" max="9450" width="13.21875" style="152" customWidth="1"/>
    <col min="9451" max="9452" width="11.109375" style="152" bestFit="1" customWidth="1"/>
    <col min="9453" max="9453" width="14" style="152" customWidth="1"/>
    <col min="9454" max="9454" width="15" style="152" customWidth="1"/>
    <col min="9455" max="9455" width="11.109375" style="152" customWidth="1"/>
    <col min="9456" max="9456" width="13.109375" style="152" customWidth="1"/>
    <col min="9457" max="9457" width="11.109375" style="152" customWidth="1"/>
    <col min="9458" max="9458" width="17.44140625" style="152" customWidth="1"/>
    <col min="9459" max="9459" width="13.5546875" style="152" customWidth="1"/>
    <col min="9460" max="9464" width="11.109375" style="152" customWidth="1"/>
    <col min="9465" max="9465" width="13.5546875" style="152" customWidth="1"/>
    <col min="9466" max="9466" width="17.21875" style="152" customWidth="1"/>
    <col min="9467" max="9470" width="11.109375" style="152" customWidth="1"/>
    <col min="9471" max="9471" width="9.44140625" style="152" bestFit="1" customWidth="1"/>
    <col min="9472" max="9472" width="10.21875" style="152" bestFit="1" customWidth="1"/>
    <col min="9473" max="9476" width="9.44140625" style="152" bestFit="1" customWidth="1"/>
    <col min="9477" max="9477" width="8.77734375" style="152"/>
    <col min="9478" max="9478" width="13" style="152" bestFit="1" customWidth="1"/>
    <col min="9479" max="9691" width="8.77734375" style="152"/>
    <col min="9692" max="9692" width="23.33203125" style="152" customWidth="1"/>
    <col min="9693" max="9693" width="12.77734375" style="152" customWidth="1"/>
    <col min="9694" max="9694" width="12.33203125" style="152" bestFit="1" customWidth="1"/>
    <col min="9695" max="9695" width="10.77734375" style="152" customWidth="1"/>
    <col min="9696" max="9696" width="15.21875" style="152" customWidth="1"/>
    <col min="9697" max="9697" width="12.21875" style="152" customWidth="1"/>
    <col min="9698" max="9698" width="13.21875" style="152" customWidth="1"/>
    <col min="9699" max="9699" width="12.77734375" style="152" customWidth="1"/>
    <col min="9700" max="9700" width="11.88671875" style="152" customWidth="1"/>
    <col min="9701" max="9701" width="11.33203125" style="152" customWidth="1"/>
    <col min="9702" max="9702" width="11.77734375" style="152" bestFit="1" customWidth="1"/>
    <col min="9703" max="9703" width="11.109375" style="152" customWidth="1"/>
    <col min="9704" max="9704" width="11.88671875" style="152" bestFit="1" customWidth="1"/>
    <col min="9705" max="9705" width="12.77734375" style="152" customWidth="1"/>
    <col min="9706" max="9706" width="13.21875" style="152" customWidth="1"/>
    <col min="9707" max="9708" width="11.109375" style="152" bestFit="1" customWidth="1"/>
    <col min="9709" max="9709" width="14" style="152" customWidth="1"/>
    <col min="9710" max="9710" width="15" style="152" customWidth="1"/>
    <col min="9711" max="9711" width="11.109375" style="152" customWidth="1"/>
    <col min="9712" max="9712" width="13.109375" style="152" customWidth="1"/>
    <col min="9713" max="9713" width="11.109375" style="152" customWidth="1"/>
    <col min="9714" max="9714" width="17.44140625" style="152" customWidth="1"/>
    <col min="9715" max="9715" width="13.5546875" style="152" customWidth="1"/>
    <col min="9716" max="9720" width="11.109375" style="152" customWidth="1"/>
    <col min="9721" max="9721" width="13.5546875" style="152" customWidth="1"/>
    <col min="9722" max="9722" width="17.21875" style="152" customWidth="1"/>
    <col min="9723" max="9726" width="11.109375" style="152" customWidth="1"/>
    <col min="9727" max="9727" width="9.44140625" style="152" bestFit="1" customWidth="1"/>
    <col min="9728" max="9728" width="10.21875" style="152" bestFit="1" customWidth="1"/>
    <col min="9729" max="9732" width="9.44140625" style="152" bestFit="1" customWidth="1"/>
    <col min="9733" max="9733" width="8.77734375" style="152"/>
    <col min="9734" max="9734" width="13" style="152" bestFit="1" customWidth="1"/>
    <col min="9735" max="9947" width="8.77734375" style="152"/>
    <col min="9948" max="9948" width="23.33203125" style="152" customWidth="1"/>
    <col min="9949" max="9949" width="12.77734375" style="152" customWidth="1"/>
    <col min="9950" max="9950" width="12.33203125" style="152" bestFit="1" customWidth="1"/>
    <col min="9951" max="9951" width="10.77734375" style="152" customWidth="1"/>
    <col min="9952" max="9952" width="15.21875" style="152" customWidth="1"/>
    <col min="9953" max="9953" width="12.21875" style="152" customWidth="1"/>
    <col min="9954" max="9954" width="13.21875" style="152" customWidth="1"/>
    <col min="9955" max="9955" width="12.77734375" style="152" customWidth="1"/>
    <col min="9956" max="9956" width="11.88671875" style="152" customWidth="1"/>
    <col min="9957" max="9957" width="11.33203125" style="152" customWidth="1"/>
    <col min="9958" max="9958" width="11.77734375" style="152" bestFit="1" customWidth="1"/>
    <col min="9959" max="9959" width="11.109375" style="152" customWidth="1"/>
    <col min="9960" max="9960" width="11.88671875" style="152" bestFit="1" customWidth="1"/>
    <col min="9961" max="9961" width="12.77734375" style="152" customWidth="1"/>
    <col min="9962" max="9962" width="13.21875" style="152" customWidth="1"/>
    <col min="9963" max="9964" width="11.109375" style="152" bestFit="1" customWidth="1"/>
    <col min="9965" max="9965" width="14" style="152" customWidth="1"/>
    <col min="9966" max="9966" width="15" style="152" customWidth="1"/>
    <col min="9967" max="9967" width="11.109375" style="152" customWidth="1"/>
    <col min="9968" max="9968" width="13.109375" style="152" customWidth="1"/>
    <col min="9969" max="9969" width="11.109375" style="152" customWidth="1"/>
    <col min="9970" max="9970" width="17.44140625" style="152" customWidth="1"/>
    <col min="9971" max="9971" width="13.5546875" style="152" customWidth="1"/>
    <col min="9972" max="9976" width="11.109375" style="152" customWidth="1"/>
    <col min="9977" max="9977" width="13.5546875" style="152" customWidth="1"/>
    <col min="9978" max="9978" width="17.21875" style="152" customWidth="1"/>
    <col min="9979" max="9982" width="11.109375" style="152" customWidth="1"/>
    <col min="9983" max="9983" width="9.44140625" style="152" bestFit="1" customWidth="1"/>
    <col min="9984" max="9984" width="10.21875" style="152" bestFit="1" customWidth="1"/>
    <col min="9985" max="9988" width="9.44140625" style="152" bestFit="1" customWidth="1"/>
    <col min="9989" max="9989" width="8.77734375" style="152"/>
    <col min="9990" max="9990" width="13" style="152" bestFit="1" customWidth="1"/>
    <col min="9991" max="10203" width="8.77734375" style="152"/>
    <col min="10204" max="10204" width="23.33203125" style="152" customWidth="1"/>
    <col min="10205" max="10205" width="12.77734375" style="152" customWidth="1"/>
    <col min="10206" max="10206" width="12.33203125" style="152" bestFit="1" customWidth="1"/>
    <col min="10207" max="10207" width="10.77734375" style="152" customWidth="1"/>
    <col min="10208" max="10208" width="15.21875" style="152" customWidth="1"/>
    <col min="10209" max="10209" width="12.21875" style="152" customWidth="1"/>
    <col min="10210" max="10210" width="13.21875" style="152" customWidth="1"/>
    <col min="10211" max="10211" width="12.77734375" style="152" customWidth="1"/>
    <col min="10212" max="10212" width="11.88671875" style="152" customWidth="1"/>
    <col min="10213" max="10213" width="11.33203125" style="152" customWidth="1"/>
    <col min="10214" max="10214" width="11.77734375" style="152" bestFit="1" customWidth="1"/>
    <col min="10215" max="10215" width="11.109375" style="152" customWidth="1"/>
    <col min="10216" max="10216" width="11.88671875" style="152" bestFit="1" customWidth="1"/>
    <col min="10217" max="10217" width="12.77734375" style="152" customWidth="1"/>
    <col min="10218" max="10218" width="13.21875" style="152" customWidth="1"/>
    <col min="10219" max="10220" width="11.109375" style="152" bestFit="1" customWidth="1"/>
    <col min="10221" max="10221" width="14" style="152" customWidth="1"/>
    <col min="10222" max="10222" width="15" style="152" customWidth="1"/>
    <col min="10223" max="10223" width="11.109375" style="152" customWidth="1"/>
    <col min="10224" max="10224" width="13.109375" style="152" customWidth="1"/>
    <col min="10225" max="10225" width="11.109375" style="152" customWidth="1"/>
    <col min="10226" max="10226" width="17.44140625" style="152" customWidth="1"/>
    <col min="10227" max="10227" width="13.5546875" style="152" customWidth="1"/>
    <col min="10228" max="10232" width="11.109375" style="152" customWidth="1"/>
    <col min="10233" max="10233" width="13.5546875" style="152" customWidth="1"/>
    <col min="10234" max="10234" width="17.21875" style="152" customWidth="1"/>
    <col min="10235" max="10238" width="11.109375" style="152" customWidth="1"/>
    <col min="10239" max="10239" width="9.44140625" style="152" bestFit="1" customWidth="1"/>
    <col min="10240" max="10240" width="10.21875" style="152" bestFit="1" customWidth="1"/>
    <col min="10241" max="10244" width="9.44140625" style="152" bestFit="1" customWidth="1"/>
    <col min="10245" max="10245" width="8.77734375" style="152"/>
    <col min="10246" max="10246" width="13" style="152" bestFit="1" customWidth="1"/>
    <col min="10247" max="10459" width="8.77734375" style="152"/>
    <col min="10460" max="10460" width="23.33203125" style="152" customWidth="1"/>
    <col min="10461" max="10461" width="12.77734375" style="152" customWidth="1"/>
    <col min="10462" max="10462" width="12.33203125" style="152" bestFit="1" customWidth="1"/>
    <col min="10463" max="10463" width="10.77734375" style="152" customWidth="1"/>
    <col min="10464" max="10464" width="15.21875" style="152" customWidth="1"/>
    <col min="10465" max="10465" width="12.21875" style="152" customWidth="1"/>
    <col min="10466" max="10466" width="13.21875" style="152" customWidth="1"/>
    <col min="10467" max="10467" width="12.77734375" style="152" customWidth="1"/>
    <col min="10468" max="10468" width="11.88671875" style="152" customWidth="1"/>
    <col min="10469" max="10469" width="11.33203125" style="152" customWidth="1"/>
    <col min="10470" max="10470" width="11.77734375" style="152" bestFit="1" customWidth="1"/>
    <col min="10471" max="10471" width="11.109375" style="152" customWidth="1"/>
    <col min="10472" max="10472" width="11.88671875" style="152" bestFit="1" customWidth="1"/>
    <col min="10473" max="10473" width="12.77734375" style="152" customWidth="1"/>
    <col min="10474" max="10474" width="13.21875" style="152" customWidth="1"/>
    <col min="10475" max="10476" width="11.109375" style="152" bestFit="1" customWidth="1"/>
    <col min="10477" max="10477" width="14" style="152" customWidth="1"/>
    <col min="10478" max="10478" width="15" style="152" customWidth="1"/>
    <col min="10479" max="10479" width="11.109375" style="152" customWidth="1"/>
    <col min="10480" max="10480" width="13.109375" style="152" customWidth="1"/>
    <col min="10481" max="10481" width="11.109375" style="152" customWidth="1"/>
    <col min="10482" max="10482" width="17.44140625" style="152" customWidth="1"/>
    <col min="10483" max="10483" width="13.5546875" style="152" customWidth="1"/>
    <col min="10484" max="10488" width="11.109375" style="152" customWidth="1"/>
    <col min="10489" max="10489" width="13.5546875" style="152" customWidth="1"/>
    <col min="10490" max="10490" width="17.21875" style="152" customWidth="1"/>
    <col min="10491" max="10494" width="11.109375" style="152" customWidth="1"/>
    <col min="10495" max="10495" width="9.44140625" style="152" bestFit="1" customWidth="1"/>
    <col min="10496" max="10496" width="10.21875" style="152" bestFit="1" customWidth="1"/>
    <col min="10497" max="10500" width="9.44140625" style="152" bestFit="1" customWidth="1"/>
    <col min="10501" max="10501" width="8.77734375" style="152"/>
    <col min="10502" max="10502" width="13" style="152" bestFit="1" customWidth="1"/>
    <col min="10503" max="10715" width="8.77734375" style="152"/>
    <col min="10716" max="10716" width="23.33203125" style="152" customWidth="1"/>
    <col min="10717" max="10717" width="12.77734375" style="152" customWidth="1"/>
    <col min="10718" max="10718" width="12.33203125" style="152" bestFit="1" customWidth="1"/>
    <col min="10719" max="10719" width="10.77734375" style="152" customWidth="1"/>
    <col min="10720" max="10720" width="15.21875" style="152" customWidth="1"/>
    <col min="10721" max="10721" width="12.21875" style="152" customWidth="1"/>
    <col min="10722" max="10722" width="13.21875" style="152" customWidth="1"/>
    <col min="10723" max="10723" width="12.77734375" style="152" customWidth="1"/>
    <col min="10724" max="10724" width="11.88671875" style="152" customWidth="1"/>
    <col min="10725" max="10725" width="11.33203125" style="152" customWidth="1"/>
    <col min="10726" max="10726" width="11.77734375" style="152" bestFit="1" customWidth="1"/>
    <col min="10727" max="10727" width="11.109375" style="152" customWidth="1"/>
    <col min="10728" max="10728" width="11.88671875" style="152" bestFit="1" customWidth="1"/>
    <col min="10729" max="10729" width="12.77734375" style="152" customWidth="1"/>
    <col min="10730" max="10730" width="13.21875" style="152" customWidth="1"/>
    <col min="10731" max="10732" width="11.109375" style="152" bestFit="1" customWidth="1"/>
    <col min="10733" max="10733" width="14" style="152" customWidth="1"/>
    <col min="10734" max="10734" width="15" style="152" customWidth="1"/>
    <col min="10735" max="10735" width="11.109375" style="152" customWidth="1"/>
    <col min="10736" max="10736" width="13.109375" style="152" customWidth="1"/>
    <col min="10737" max="10737" width="11.109375" style="152" customWidth="1"/>
    <col min="10738" max="10738" width="17.44140625" style="152" customWidth="1"/>
    <col min="10739" max="10739" width="13.5546875" style="152" customWidth="1"/>
    <col min="10740" max="10744" width="11.109375" style="152" customWidth="1"/>
    <col min="10745" max="10745" width="13.5546875" style="152" customWidth="1"/>
    <col min="10746" max="10746" width="17.21875" style="152" customWidth="1"/>
    <col min="10747" max="10750" width="11.109375" style="152" customWidth="1"/>
    <col min="10751" max="10751" width="9.44140625" style="152" bestFit="1" customWidth="1"/>
    <col min="10752" max="10752" width="10.21875" style="152" bestFit="1" customWidth="1"/>
    <col min="10753" max="10756" width="9.44140625" style="152" bestFit="1" customWidth="1"/>
    <col min="10757" max="10757" width="8.77734375" style="152"/>
    <col min="10758" max="10758" width="13" style="152" bestFit="1" customWidth="1"/>
    <col min="10759" max="10971" width="8.77734375" style="152"/>
    <col min="10972" max="10972" width="23.33203125" style="152" customWidth="1"/>
    <col min="10973" max="10973" width="12.77734375" style="152" customWidth="1"/>
    <col min="10974" max="10974" width="12.33203125" style="152" bestFit="1" customWidth="1"/>
    <col min="10975" max="10975" width="10.77734375" style="152" customWidth="1"/>
    <col min="10976" max="10976" width="15.21875" style="152" customWidth="1"/>
    <col min="10977" max="10977" width="12.21875" style="152" customWidth="1"/>
    <col min="10978" max="10978" width="13.21875" style="152" customWidth="1"/>
    <col min="10979" max="10979" width="12.77734375" style="152" customWidth="1"/>
    <col min="10980" max="10980" width="11.88671875" style="152" customWidth="1"/>
    <col min="10981" max="10981" width="11.33203125" style="152" customWidth="1"/>
    <col min="10982" max="10982" width="11.77734375" style="152" bestFit="1" customWidth="1"/>
    <col min="10983" max="10983" width="11.109375" style="152" customWidth="1"/>
    <col min="10984" max="10984" width="11.88671875" style="152" bestFit="1" customWidth="1"/>
    <col min="10985" max="10985" width="12.77734375" style="152" customWidth="1"/>
    <col min="10986" max="10986" width="13.21875" style="152" customWidth="1"/>
    <col min="10987" max="10988" width="11.109375" style="152" bestFit="1" customWidth="1"/>
    <col min="10989" max="10989" width="14" style="152" customWidth="1"/>
    <col min="10990" max="10990" width="15" style="152" customWidth="1"/>
    <col min="10991" max="10991" width="11.109375" style="152" customWidth="1"/>
    <col min="10992" max="10992" width="13.109375" style="152" customWidth="1"/>
    <col min="10993" max="10993" width="11.109375" style="152" customWidth="1"/>
    <col min="10994" max="10994" width="17.44140625" style="152" customWidth="1"/>
    <col min="10995" max="10995" width="13.5546875" style="152" customWidth="1"/>
    <col min="10996" max="11000" width="11.109375" style="152" customWidth="1"/>
    <col min="11001" max="11001" width="13.5546875" style="152" customWidth="1"/>
    <col min="11002" max="11002" width="17.21875" style="152" customWidth="1"/>
    <col min="11003" max="11006" width="11.109375" style="152" customWidth="1"/>
    <col min="11007" max="11007" width="9.44140625" style="152" bestFit="1" customWidth="1"/>
    <col min="11008" max="11008" width="10.21875" style="152" bestFit="1" customWidth="1"/>
    <col min="11009" max="11012" width="9.44140625" style="152" bestFit="1" customWidth="1"/>
    <col min="11013" max="11013" width="8.77734375" style="152"/>
    <col min="11014" max="11014" width="13" style="152" bestFit="1" customWidth="1"/>
    <col min="11015" max="11227" width="8.77734375" style="152"/>
    <col min="11228" max="11228" width="23.33203125" style="152" customWidth="1"/>
    <col min="11229" max="11229" width="12.77734375" style="152" customWidth="1"/>
    <col min="11230" max="11230" width="12.33203125" style="152" bestFit="1" customWidth="1"/>
    <col min="11231" max="11231" width="10.77734375" style="152" customWidth="1"/>
    <col min="11232" max="11232" width="15.21875" style="152" customWidth="1"/>
    <col min="11233" max="11233" width="12.21875" style="152" customWidth="1"/>
    <col min="11234" max="11234" width="13.21875" style="152" customWidth="1"/>
    <col min="11235" max="11235" width="12.77734375" style="152" customWidth="1"/>
    <col min="11236" max="11236" width="11.88671875" style="152" customWidth="1"/>
    <col min="11237" max="11237" width="11.33203125" style="152" customWidth="1"/>
    <col min="11238" max="11238" width="11.77734375" style="152" bestFit="1" customWidth="1"/>
    <col min="11239" max="11239" width="11.109375" style="152" customWidth="1"/>
    <col min="11240" max="11240" width="11.88671875" style="152" bestFit="1" customWidth="1"/>
    <col min="11241" max="11241" width="12.77734375" style="152" customWidth="1"/>
    <col min="11242" max="11242" width="13.21875" style="152" customWidth="1"/>
    <col min="11243" max="11244" width="11.109375" style="152" bestFit="1" customWidth="1"/>
    <col min="11245" max="11245" width="14" style="152" customWidth="1"/>
    <col min="11246" max="11246" width="15" style="152" customWidth="1"/>
    <col min="11247" max="11247" width="11.109375" style="152" customWidth="1"/>
    <col min="11248" max="11248" width="13.109375" style="152" customWidth="1"/>
    <col min="11249" max="11249" width="11.109375" style="152" customWidth="1"/>
    <col min="11250" max="11250" width="17.44140625" style="152" customWidth="1"/>
    <col min="11251" max="11251" width="13.5546875" style="152" customWidth="1"/>
    <col min="11252" max="11256" width="11.109375" style="152" customWidth="1"/>
    <col min="11257" max="11257" width="13.5546875" style="152" customWidth="1"/>
    <col min="11258" max="11258" width="17.21875" style="152" customWidth="1"/>
    <col min="11259" max="11262" width="11.109375" style="152" customWidth="1"/>
    <col min="11263" max="11263" width="9.44140625" style="152" bestFit="1" customWidth="1"/>
    <col min="11264" max="11264" width="10.21875" style="152" bestFit="1" customWidth="1"/>
    <col min="11265" max="11268" width="9.44140625" style="152" bestFit="1" customWidth="1"/>
    <col min="11269" max="11269" width="8.77734375" style="152"/>
    <col min="11270" max="11270" width="13" style="152" bestFit="1" customWidth="1"/>
    <col min="11271" max="11483" width="8.77734375" style="152"/>
    <col min="11484" max="11484" width="23.33203125" style="152" customWidth="1"/>
    <col min="11485" max="11485" width="12.77734375" style="152" customWidth="1"/>
    <col min="11486" max="11486" width="12.33203125" style="152" bestFit="1" customWidth="1"/>
    <col min="11487" max="11487" width="10.77734375" style="152" customWidth="1"/>
    <col min="11488" max="11488" width="15.21875" style="152" customWidth="1"/>
    <col min="11489" max="11489" width="12.21875" style="152" customWidth="1"/>
    <col min="11490" max="11490" width="13.21875" style="152" customWidth="1"/>
    <col min="11491" max="11491" width="12.77734375" style="152" customWidth="1"/>
    <col min="11492" max="11492" width="11.88671875" style="152" customWidth="1"/>
    <col min="11493" max="11493" width="11.33203125" style="152" customWidth="1"/>
    <col min="11494" max="11494" width="11.77734375" style="152" bestFit="1" customWidth="1"/>
    <col min="11495" max="11495" width="11.109375" style="152" customWidth="1"/>
    <col min="11496" max="11496" width="11.88671875" style="152" bestFit="1" customWidth="1"/>
    <col min="11497" max="11497" width="12.77734375" style="152" customWidth="1"/>
    <col min="11498" max="11498" width="13.21875" style="152" customWidth="1"/>
    <col min="11499" max="11500" width="11.109375" style="152" bestFit="1" customWidth="1"/>
    <col min="11501" max="11501" width="14" style="152" customWidth="1"/>
    <col min="11502" max="11502" width="15" style="152" customWidth="1"/>
    <col min="11503" max="11503" width="11.109375" style="152" customWidth="1"/>
    <col min="11504" max="11504" width="13.109375" style="152" customWidth="1"/>
    <col min="11505" max="11505" width="11.109375" style="152" customWidth="1"/>
    <col min="11506" max="11506" width="17.44140625" style="152" customWidth="1"/>
    <col min="11507" max="11507" width="13.5546875" style="152" customWidth="1"/>
    <col min="11508" max="11512" width="11.109375" style="152" customWidth="1"/>
    <col min="11513" max="11513" width="13.5546875" style="152" customWidth="1"/>
    <col min="11514" max="11514" width="17.21875" style="152" customWidth="1"/>
    <col min="11515" max="11518" width="11.109375" style="152" customWidth="1"/>
    <col min="11519" max="11519" width="9.44140625" style="152" bestFit="1" customWidth="1"/>
    <col min="11520" max="11520" width="10.21875" style="152" bestFit="1" customWidth="1"/>
    <col min="11521" max="11524" width="9.44140625" style="152" bestFit="1" customWidth="1"/>
    <col min="11525" max="11525" width="8.77734375" style="152"/>
    <col min="11526" max="11526" width="13" style="152" bestFit="1" customWidth="1"/>
    <col min="11527" max="11739" width="8.77734375" style="152"/>
    <col min="11740" max="11740" width="23.33203125" style="152" customWidth="1"/>
    <col min="11741" max="11741" width="12.77734375" style="152" customWidth="1"/>
    <col min="11742" max="11742" width="12.33203125" style="152" bestFit="1" customWidth="1"/>
    <col min="11743" max="11743" width="10.77734375" style="152" customWidth="1"/>
    <col min="11744" max="11744" width="15.21875" style="152" customWidth="1"/>
    <col min="11745" max="11745" width="12.21875" style="152" customWidth="1"/>
    <col min="11746" max="11746" width="13.21875" style="152" customWidth="1"/>
    <col min="11747" max="11747" width="12.77734375" style="152" customWidth="1"/>
    <col min="11748" max="11748" width="11.88671875" style="152" customWidth="1"/>
    <col min="11749" max="11749" width="11.33203125" style="152" customWidth="1"/>
    <col min="11750" max="11750" width="11.77734375" style="152" bestFit="1" customWidth="1"/>
    <col min="11751" max="11751" width="11.109375" style="152" customWidth="1"/>
    <col min="11752" max="11752" width="11.88671875" style="152" bestFit="1" customWidth="1"/>
    <col min="11753" max="11753" width="12.77734375" style="152" customWidth="1"/>
    <col min="11754" max="11754" width="13.21875" style="152" customWidth="1"/>
    <col min="11755" max="11756" width="11.109375" style="152" bestFit="1" customWidth="1"/>
    <col min="11757" max="11757" width="14" style="152" customWidth="1"/>
    <col min="11758" max="11758" width="15" style="152" customWidth="1"/>
    <col min="11759" max="11759" width="11.109375" style="152" customWidth="1"/>
    <col min="11760" max="11760" width="13.109375" style="152" customWidth="1"/>
    <col min="11761" max="11761" width="11.109375" style="152" customWidth="1"/>
    <col min="11762" max="11762" width="17.44140625" style="152" customWidth="1"/>
    <col min="11763" max="11763" width="13.5546875" style="152" customWidth="1"/>
    <col min="11764" max="11768" width="11.109375" style="152" customWidth="1"/>
    <col min="11769" max="11769" width="13.5546875" style="152" customWidth="1"/>
    <col min="11770" max="11770" width="17.21875" style="152" customWidth="1"/>
    <col min="11771" max="11774" width="11.109375" style="152" customWidth="1"/>
    <col min="11775" max="11775" width="9.44140625" style="152" bestFit="1" customWidth="1"/>
    <col min="11776" max="11776" width="10.21875" style="152" bestFit="1" customWidth="1"/>
    <col min="11777" max="11780" width="9.44140625" style="152" bestFit="1" customWidth="1"/>
    <col min="11781" max="11781" width="8.77734375" style="152"/>
    <col min="11782" max="11782" width="13" style="152" bestFit="1" customWidth="1"/>
    <col min="11783" max="11995" width="8.77734375" style="152"/>
    <col min="11996" max="11996" width="23.33203125" style="152" customWidth="1"/>
    <col min="11997" max="11997" width="12.77734375" style="152" customWidth="1"/>
    <col min="11998" max="11998" width="12.33203125" style="152" bestFit="1" customWidth="1"/>
    <col min="11999" max="11999" width="10.77734375" style="152" customWidth="1"/>
    <col min="12000" max="12000" width="15.21875" style="152" customWidth="1"/>
    <col min="12001" max="12001" width="12.21875" style="152" customWidth="1"/>
    <col min="12002" max="12002" width="13.21875" style="152" customWidth="1"/>
    <col min="12003" max="12003" width="12.77734375" style="152" customWidth="1"/>
    <col min="12004" max="12004" width="11.88671875" style="152" customWidth="1"/>
    <col min="12005" max="12005" width="11.33203125" style="152" customWidth="1"/>
    <col min="12006" max="12006" width="11.77734375" style="152" bestFit="1" customWidth="1"/>
    <col min="12007" max="12007" width="11.109375" style="152" customWidth="1"/>
    <col min="12008" max="12008" width="11.88671875" style="152" bestFit="1" customWidth="1"/>
    <col min="12009" max="12009" width="12.77734375" style="152" customWidth="1"/>
    <col min="12010" max="12010" width="13.21875" style="152" customWidth="1"/>
    <col min="12011" max="12012" width="11.109375" style="152" bestFit="1" customWidth="1"/>
    <col min="12013" max="12013" width="14" style="152" customWidth="1"/>
    <col min="12014" max="12014" width="15" style="152" customWidth="1"/>
    <col min="12015" max="12015" width="11.109375" style="152" customWidth="1"/>
    <col min="12016" max="12016" width="13.109375" style="152" customWidth="1"/>
    <col min="12017" max="12017" width="11.109375" style="152" customWidth="1"/>
    <col min="12018" max="12018" width="17.44140625" style="152" customWidth="1"/>
    <col min="12019" max="12019" width="13.5546875" style="152" customWidth="1"/>
    <col min="12020" max="12024" width="11.109375" style="152" customWidth="1"/>
    <col min="12025" max="12025" width="13.5546875" style="152" customWidth="1"/>
    <col min="12026" max="12026" width="17.21875" style="152" customWidth="1"/>
    <col min="12027" max="12030" width="11.109375" style="152" customWidth="1"/>
    <col min="12031" max="12031" width="9.44140625" style="152" bestFit="1" customWidth="1"/>
    <col min="12032" max="12032" width="10.21875" style="152" bestFit="1" customWidth="1"/>
    <col min="12033" max="12036" width="9.44140625" style="152" bestFit="1" customWidth="1"/>
    <col min="12037" max="12037" width="8.77734375" style="152"/>
    <col min="12038" max="12038" width="13" style="152" bestFit="1" customWidth="1"/>
    <col min="12039" max="12251" width="8.77734375" style="152"/>
    <col min="12252" max="12252" width="23.33203125" style="152" customWidth="1"/>
    <col min="12253" max="12253" width="12.77734375" style="152" customWidth="1"/>
    <col min="12254" max="12254" width="12.33203125" style="152" bestFit="1" customWidth="1"/>
    <col min="12255" max="12255" width="10.77734375" style="152" customWidth="1"/>
    <col min="12256" max="12256" width="15.21875" style="152" customWidth="1"/>
    <col min="12257" max="12257" width="12.21875" style="152" customWidth="1"/>
    <col min="12258" max="12258" width="13.21875" style="152" customWidth="1"/>
    <col min="12259" max="12259" width="12.77734375" style="152" customWidth="1"/>
    <col min="12260" max="12260" width="11.88671875" style="152" customWidth="1"/>
    <col min="12261" max="12261" width="11.33203125" style="152" customWidth="1"/>
    <col min="12262" max="12262" width="11.77734375" style="152" bestFit="1" customWidth="1"/>
    <col min="12263" max="12263" width="11.109375" style="152" customWidth="1"/>
    <col min="12264" max="12264" width="11.88671875" style="152" bestFit="1" customWidth="1"/>
    <col min="12265" max="12265" width="12.77734375" style="152" customWidth="1"/>
    <col min="12266" max="12266" width="13.21875" style="152" customWidth="1"/>
    <col min="12267" max="12268" width="11.109375" style="152" bestFit="1" customWidth="1"/>
    <col min="12269" max="12269" width="14" style="152" customWidth="1"/>
    <col min="12270" max="12270" width="15" style="152" customWidth="1"/>
    <col min="12271" max="12271" width="11.109375" style="152" customWidth="1"/>
    <col min="12272" max="12272" width="13.109375" style="152" customWidth="1"/>
    <col min="12273" max="12273" width="11.109375" style="152" customWidth="1"/>
    <col min="12274" max="12274" width="17.44140625" style="152" customWidth="1"/>
    <col min="12275" max="12275" width="13.5546875" style="152" customWidth="1"/>
    <col min="12276" max="12280" width="11.109375" style="152" customWidth="1"/>
    <col min="12281" max="12281" width="13.5546875" style="152" customWidth="1"/>
    <col min="12282" max="12282" width="17.21875" style="152" customWidth="1"/>
    <col min="12283" max="12286" width="11.109375" style="152" customWidth="1"/>
    <col min="12287" max="12287" width="9.44140625" style="152" bestFit="1" customWidth="1"/>
    <col min="12288" max="12288" width="10.21875" style="152" bestFit="1" customWidth="1"/>
    <col min="12289" max="12292" width="9.44140625" style="152" bestFit="1" customWidth="1"/>
    <col min="12293" max="12293" width="8.77734375" style="152"/>
    <col min="12294" max="12294" width="13" style="152" bestFit="1" customWidth="1"/>
    <col min="12295" max="12507" width="8.77734375" style="152"/>
    <col min="12508" max="12508" width="23.33203125" style="152" customWidth="1"/>
    <col min="12509" max="12509" width="12.77734375" style="152" customWidth="1"/>
    <col min="12510" max="12510" width="12.33203125" style="152" bestFit="1" customWidth="1"/>
    <col min="12511" max="12511" width="10.77734375" style="152" customWidth="1"/>
    <col min="12512" max="12512" width="15.21875" style="152" customWidth="1"/>
    <col min="12513" max="12513" width="12.21875" style="152" customWidth="1"/>
    <col min="12514" max="12514" width="13.21875" style="152" customWidth="1"/>
    <col min="12515" max="12515" width="12.77734375" style="152" customWidth="1"/>
    <col min="12516" max="12516" width="11.88671875" style="152" customWidth="1"/>
    <col min="12517" max="12517" width="11.33203125" style="152" customWidth="1"/>
    <col min="12518" max="12518" width="11.77734375" style="152" bestFit="1" customWidth="1"/>
    <col min="12519" max="12519" width="11.109375" style="152" customWidth="1"/>
    <col min="12520" max="12520" width="11.88671875" style="152" bestFit="1" customWidth="1"/>
    <col min="12521" max="12521" width="12.77734375" style="152" customWidth="1"/>
    <col min="12522" max="12522" width="13.21875" style="152" customWidth="1"/>
    <col min="12523" max="12524" width="11.109375" style="152" bestFit="1" customWidth="1"/>
    <col min="12525" max="12525" width="14" style="152" customWidth="1"/>
    <col min="12526" max="12526" width="15" style="152" customWidth="1"/>
    <col min="12527" max="12527" width="11.109375" style="152" customWidth="1"/>
    <col min="12528" max="12528" width="13.109375" style="152" customWidth="1"/>
    <col min="12529" max="12529" width="11.109375" style="152" customWidth="1"/>
    <col min="12530" max="12530" width="17.44140625" style="152" customWidth="1"/>
    <col min="12531" max="12531" width="13.5546875" style="152" customWidth="1"/>
    <col min="12532" max="12536" width="11.109375" style="152" customWidth="1"/>
    <col min="12537" max="12537" width="13.5546875" style="152" customWidth="1"/>
    <col min="12538" max="12538" width="17.21875" style="152" customWidth="1"/>
    <col min="12539" max="12542" width="11.109375" style="152" customWidth="1"/>
    <col min="12543" max="12543" width="9.44140625" style="152" bestFit="1" customWidth="1"/>
    <col min="12544" max="12544" width="10.21875" style="152" bestFit="1" customWidth="1"/>
    <col min="12545" max="12548" width="9.44140625" style="152" bestFit="1" customWidth="1"/>
    <col min="12549" max="12549" width="8.77734375" style="152"/>
    <col min="12550" max="12550" width="13" style="152" bestFit="1" customWidth="1"/>
    <col min="12551" max="12763" width="8.77734375" style="152"/>
    <col min="12764" max="12764" width="23.33203125" style="152" customWidth="1"/>
    <col min="12765" max="12765" width="12.77734375" style="152" customWidth="1"/>
    <col min="12766" max="12766" width="12.33203125" style="152" bestFit="1" customWidth="1"/>
    <col min="12767" max="12767" width="10.77734375" style="152" customWidth="1"/>
    <col min="12768" max="12768" width="15.21875" style="152" customWidth="1"/>
    <col min="12769" max="12769" width="12.21875" style="152" customWidth="1"/>
    <col min="12770" max="12770" width="13.21875" style="152" customWidth="1"/>
    <col min="12771" max="12771" width="12.77734375" style="152" customWidth="1"/>
    <col min="12772" max="12772" width="11.88671875" style="152" customWidth="1"/>
    <col min="12773" max="12773" width="11.33203125" style="152" customWidth="1"/>
    <col min="12774" max="12774" width="11.77734375" style="152" bestFit="1" customWidth="1"/>
    <col min="12775" max="12775" width="11.109375" style="152" customWidth="1"/>
    <col min="12776" max="12776" width="11.88671875" style="152" bestFit="1" customWidth="1"/>
    <col min="12777" max="12777" width="12.77734375" style="152" customWidth="1"/>
    <col min="12778" max="12778" width="13.21875" style="152" customWidth="1"/>
    <col min="12779" max="12780" width="11.109375" style="152" bestFit="1" customWidth="1"/>
    <col min="12781" max="12781" width="14" style="152" customWidth="1"/>
    <col min="12782" max="12782" width="15" style="152" customWidth="1"/>
    <col min="12783" max="12783" width="11.109375" style="152" customWidth="1"/>
    <col min="12784" max="12784" width="13.109375" style="152" customWidth="1"/>
    <col min="12785" max="12785" width="11.109375" style="152" customWidth="1"/>
    <col min="12786" max="12786" width="17.44140625" style="152" customWidth="1"/>
    <col min="12787" max="12787" width="13.5546875" style="152" customWidth="1"/>
    <col min="12788" max="12792" width="11.109375" style="152" customWidth="1"/>
    <col min="12793" max="12793" width="13.5546875" style="152" customWidth="1"/>
    <col min="12794" max="12794" width="17.21875" style="152" customWidth="1"/>
    <col min="12795" max="12798" width="11.109375" style="152" customWidth="1"/>
    <col min="12799" max="12799" width="9.44140625" style="152" bestFit="1" customWidth="1"/>
    <col min="12800" max="12800" width="10.21875" style="152" bestFit="1" customWidth="1"/>
    <col min="12801" max="12804" width="9.44140625" style="152" bestFit="1" customWidth="1"/>
    <col min="12805" max="12805" width="8.77734375" style="152"/>
    <col min="12806" max="12806" width="13" style="152" bestFit="1" customWidth="1"/>
    <col min="12807" max="13019" width="8.77734375" style="152"/>
    <col min="13020" max="13020" width="23.33203125" style="152" customWidth="1"/>
    <col min="13021" max="13021" width="12.77734375" style="152" customWidth="1"/>
    <col min="13022" max="13022" width="12.33203125" style="152" bestFit="1" customWidth="1"/>
    <col min="13023" max="13023" width="10.77734375" style="152" customWidth="1"/>
    <col min="13024" max="13024" width="15.21875" style="152" customWidth="1"/>
    <col min="13025" max="13025" width="12.21875" style="152" customWidth="1"/>
    <col min="13026" max="13026" width="13.21875" style="152" customWidth="1"/>
    <col min="13027" max="13027" width="12.77734375" style="152" customWidth="1"/>
    <col min="13028" max="13028" width="11.88671875" style="152" customWidth="1"/>
    <col min="13029" max="13029" width="11.33203125" style="152" customWidth="1"/>
    <col min="13030" max="13030" width="11.77734375" style="152" bestFit="1" customWidth="1"/>
    <col min="13031" max="13031" width="11.109375" style="152" customWidth="1"/>
    <col min="13032" max="13032" width="11.88671875" style="152" bestFit="1" customWidth="1"/>
    <col min="13033" max="13033" width="12.77734375" style="152" customWidth="1"/>
    <col min="13034" max="13034" width="13.21875" style="152" customWidth="1"/>
    <col min="13035" max="13036" width="11.109375" style="152" bestFit="1" customWidth="1"/>
    <col min="13037" max="13037" width="14" style="152" customWidth="1"/>
    <col min="13038" max="13038" width="15" style="152" customWidth="1"/>
    <col min="13039" max="13039" width="11.109375" style="152" customWidth="1"/>
    <col min="13040" max="13040" width="13.109375" style="152" customWidth="1"/>
    <col min="13041" max="13041" width="11.109375" style="152" customWidth="1"/>
    <col min="13042" max="13042" width="17.44140625" style="152" customWidth="1"/>
    <col min="13043" max="13043" width="13.5546875" style="152" customWidth="1"/>
    <col min="13044" max="13048" width="11.109375" style="152" customWidth="1"/>
    <col min="13049" max="13049" width="13.5546875" style="152" customWidth="1"/>
    <col min="13050" max="13050" width="17.21875" style="152" customWidth="1"/>
    <col min="13051" max="13054" width="11.109375" style="152" customWidth="1"/>
    <col min="13055" max="13055" width="9.44140625" style="152" bestFit="1" customWidth="1"/>
    <col min="13056" max="13056" width="10.21875" style="152" bestFit="1" customWidth="1"/>
    <col min="13057" max="13060" width="9.44140625" style="152" bestFit="1" customWidth="1"/>
    <col min="13061" max="13061" width="8.77734375" style="152"/>
    <col min="13062" max="13062" width="13" style="152" bestFit="1" customWidth="1"/>
    <col min="13063" max="13275" width="8.77734375" style="152"/>
    <col min="13276" max="13276" width="23.33203125" style="152" customWidth="1"/>
    <col min="13277" max="13277" width="12.77734375" style="152" customWidth="1"/>
    <col min="13278" max="13278" width="12.33203125" style="152" bestFit="1" customWidth="1"/>
    <col min="13279" max="13279" width="10.77734375" style="152" customWidth="1"/>
    <col min="13280" max="13280" width="15.21875" style="152" customWidth="1"/>
    <col min="13281" max="13281" width="12.21875" style="152" customWidth="1"/>
    <col min="13282" max="13282" width="13.21875" style="152" customWidth="1"/>
    <col min="13283" max="13283" width="12.77734375" style="152" customWidth="1"/>
    <col min="13284" max="13284" width="11.88671875" style="152" customWidth="1"/>
    <col min="13285" max="13285" width="11.33203125" style="152" customWidth="1"/>
    <col min="13286" max="13286" width="11.77734375" style="152" bestFit="1" customWidth="1"/>
    <col min="13287" max="13287" width="11.109375" style="152" customWidth="1"/>
    <col min="13288" max="13288" width="11.88671875" style="152" bestFit="1" customWidth="1"/>
    <col min="13289" max="13289" width="12.77734375" style="152" customWidth="1"/>
    <col min="13290" max="13290" width="13.21875" style="152" customWidth="1"/>
    <col min="13291" max="13292" width="11.109375" style="152" bestFit="1" customWidth="1"/>
    <col min="13293" max="13293" width="14" style="152" customWidth="1"/>
    <col min="13294" max="13294" width="15" style="152" customWidth="1"/>
    <col min="13295" max="13295" width="11.109375" style="152" customWidth="1"/>
    <col min="13296" max="13296" width="13.109375" style="152" customWidth="1"/>
    <col min="13297" max="13297" width="11.109375" style="152" customWidth="1"/>
    <col min="13298" max="13298" width="17.44140625" style="152" customWidth="1"/>
    <col min="13299" max="13299" width="13.5546875" style="152" customWidth="1"/>
    <col min="13300" max="13304" width="11.109375" style="152" customWidth="1"/>
    <col min="13305" max="13305" width="13.5546875" style="152" customWidth="1"/>
    <col min="13306" max="13306" width="17.21875" style="152" customWidth="1"/>
    <col min="13307" max="13310" width="11.109375" style="152" customWidth="1"/>
    <col min="13311" max="13311" width="9.44140625" style="152" bestFit="1" customWidth="1"/>
    <col min="13312" max="13312" width="10.21875" style="152" bestFit="1" customWidth="1"/>
    <col min="13313" max="13316" width="9.44140625" style="152" bestFit="1" customWidth="1"/>
    <col min="13317" max="13317" width="8.77734375" style="152"/>
    <col min="13318" max="13318" width="13" style="152" bestFit="1" customWidth="1"/>
    <col min="13319" max="13531" width="8.77734375" style="152"/>
    <col min="13532" max="13532" width="23.33203125" style="152" customWidth="1"/>
    <col min="13533" max="13533" width="12.77734375" style="152" customWidth="1"/>
    <col min="13534" max="13534" width="12.33203125" style="152" bestFit="1" customWidth="1"/>
    <col min="13535" max="13535" width="10.77734375" style="152" customWidth="1"/>
    <col min="13536" max="13536" width="15.21875" style="152" customWidth="1"/>
    <col min="13537" max="13537" width="12.21875" style="152" customWidth="1"/>
    <col min="13538" max="13538" width="13.21875" style="152" customWidth="1"/>
    <col min="13539" max="13539" width="12.77734375" style="152" customWidth="1"/>
    <col min="13540" max="13540" width="11.88671875" style="152" customWidth="1"/>
    <col min="13541" max="13541" width="11.33203125" style="152" customWidth="1"/>
    <col min="13542" max="13542" width="11.77734375" style="152" bestFit="1" customWidth="1"/>
    <col min="13543" max="13543" width="11.109375" style="152" customWidth="1"/>
    <col min="13544" max="13544" width="11.88671875" style="152" bestFit="1" customWidth="1"/>
    <col min="13545" max="13545" width="12.77734375" style="152" customWidth="1"/>
    <col min="13546" max="13546" width="13.21875" style="152" customWidth="1"/>
    <col min="13547" max="13548" width="11.109375" style="152" bestFit="1" customWidth="1"/>
    <col min="13549" max="13549" width="14" style="152" customWidth="1"/>
    <col min="13550" max="13550" width="15" style="152" customWidth="1"/>
    <col min="13551" max="13551" width="11.109375" style="152" customWidth="1"/>
    <col min="13552" max="13552" width="13.109375" style="152" customWidth="1"/>
    <col min="13553" max="13553" width="11.109375" style="152" customWidth="1"/>
    <col min="13554" max="13554" width="17.44140625" style="152" customWidth="1"/>
    <col min="13555" max="13555" width="13.5546875" style="152" customWidth="1"/>
    <col min="13556" max="13560" width="11.109375" style="152" customWidth="1"/>
    <col min="13561" max="13561" width="13.5546875" style="152" customWidth="1"/>
    <col min="13562" max="13562" width="17.21875" style="152" customWidth="1"/>
    <col min="13563" max="13566" width="11.109375" style="152" customWidth="1"/>
    <col min="13567" max="13567" width="9.44140625" style="152" bestFit="1" customWidth="1"/>
    <col min="13568" max="13568" width="10.21875" style="152" bestFit="1" customWidth="1"/>
    <col min="13569" max="13572" width="9.44140625" style="152" bestFit="1" customWidth="1"/>
    <col min="13573" max="13573" width="8.77734375" style="152"/>
    <col min="13574" max="13574" width="13" style="152" bestFit="1" customWidth="1"/>
    <col min="13575" max="13787" width="8.77734375" style="152"/>
    <col min="13788" max="13788" width="23.33203125" style="152" customWidth="1"/>
    <col min="13789" max="13789" width="12.77734375" style="152" customWidth="1"/>
    <col min="13790" max="13790" width="12.33203125" style="152" bestFit="1" customWidth="1"/>
    <col min="13791" max="13791" width="10.77734375" style="152" customWidth="1"/>
    <col min="13792" max="13792" width="15.21875" style="152" customWidth="1"/>
    <col min="13793" max="13793" width="12.21875" style="152" customWidth="1"/>
    <col min="13794" max="13794" width="13.21875" style="152" customWidth="1"/>
    <col min="13795" max="13795" width="12.77734375" style="152" customWidth="1"/>
    <col min="13796" max="13796" width="11.88671875" style="152" customWidth="1"/>
    <col min="13797" max="13797" width="11.33203125" style="152" customWidth="1"/>
    <col min="13798" max="13798" width="11.77734375" style="152" bestFit="1" customWidth="1"/>
    <col min="13799" max="13799" width="11.109375" style="152" customWidth="1"/>
    <col min="13800" max="13800" width="11.88671875" style="152" bestFit="1" customWidth="1"/>
    <col min="13801" max="13801" width="12.77734375" style="152" customWidth="1"/>
    <col min="13802" max="13802" width="13.21875" style="152" customWidth="1"/>
    <col min="13803" max="13804" width="11.109375" style="152" bestFit="1" customWidth="1"/>
    <col min="13805" max="13805" width="14" style="152" customWidth="1"/>
    <col min="13806" max="13806" width="15" style="152" customWidth="1"/>
    <col min="13807" max="13807" width="11.109375" style="152" customWidth="1"/>
    <col min="13808" max="13808" width="13.109375" style="152" customWidth="1"/>
    <col min="13809" max="13809" width="11.109375" style="152" customWidth="1"/>
    <col min="13810" max="13810" width="17.44140625" style="152" customWidth="1"/>
    <col min="13811" max="13811" width="13.5546875" style="152" customWidth="1"/>
    <col min="13812" max="13816" width="11.109375" style="152" customWidth="1"/>
    <col min="13817" max="13817" width="13.5546875" style="152" customWidth="1"/>
    <col min="13818" max="13818" width="17.21875" style="152" customWidth="1"/>
    <col min="13819" max="13822" width="11.109375" style="152" customWidth="1"/>
    <col min="13823" max="13823" width="9.44140625" style="152" bestFit="1" customWidth="1"/>
    <col min="13824" max="13824" width="10.21875" style="152" bestFit="1" customWidth="1"/>
    <col min="13825" max="13828" width="9.44140625" style="152" bestFit="1" customWidth="1"/>
    <col min="13829" max="13829" width="8.77734375" style="152"/>
    <col min="13830" max="13830" width="13" style="152" bestFit="1" customWidth="1"/>
    <col min="13831" max="14043" width="8.77734375" style="152"/>
    <col min="14044" max="14044" width="23.33203125" style="152" customWidth="1"/>
    <col min="14045" max="14045" width="12.77734375" style="152" customWidth="1"/>
    <col min="14046" max="14046" width="12.33203125" style="152" bestFit="1" customWidth="1"/>
    <col min="14047" max="14047" width="10.77734375" style="152" customWidth="1"/>
    <col min="14048" max="14048" width="15.21875" style="152" customWidth="1"/>
    <col min="14049" max="14049" width="12.21875" style="152" customWidth="1"/>
    <col min="14050" max="14050" width="13.21875" style="152" customWidth="1"/>
    <col min="14051" max="14051" width="12.77734375" style="152" customWidth="1"/>
    <col min="14052" max="14052" width="11.88671875" style="152" customWidth="1"/>
    <col min="14053" max="14053" width="11.33203125" style="152" customWidth="1"/>
    <col min="14054" max="14054" width="11.77734375" style="152" bestFit="1" customWidth="1"/>
    <col min="14055" max="14055" width="11.109375" style="152" customWidth="1"/>
    <col min="14056" max="14056" width="11.88671875" style="152" bestFit="1" customWidth="1"/>
    <col min="14057" max="14057" width="12.77734375" style="152" customWidth="1"/>
    <col min="14058" max="14058" width="13.21875" style="152" customWidth="1"/>
    <col min="14059" max="14060" width="11.109375" style="152" bestFit="1" customWidth="1"/>
    <col min="14061" max="14061" width="14" style="152" customWidth="1"/>
    <col min="14062" max="14062" width="15" style="152" customWidth="1"/>
    <col min="14063" max="14063" width="11.109375" style="152" customWidth="1"/>
    <col min="14064" max="14064" width="13.109375" style="152" customWidth="1"/>
    <col min="14065" max="14065" width="11.109375" style="152" customWidth="1"/>
    <col min="14066" max="14066" width="17.44140625" style="152" customWidth="1"/>
    <col min="14067" max="14067" width="13.5546875" style="152" customWidth="1"/>
    <col min="14068" max="14072" width="11.109375" style="152" customWidth="1"/>
    <col min="14073" max="14073" width="13.5546875" style="152" customWidth="1"/>
    <col min="14074" max="14074" width="17.21875" style="152" customWidth="1"/>
    <col min="14075" max="14078" width="11.109375" style="152" customWidth="1"/>
    <col min="14079" max="14079" width="9.44140625" style="152" bestFit="1" customWidth="1"/>
    <col min="14080" max="14080" width="10.21875" style="152" bestFit="1" customWidth="1"/>
    <col min="14081" max="14084" width="9.44140625" style="152" bestFit="1" customWidth="1"/>
    <col min="14085" max="14085" width="8.77734375" style="152"/>
    <col min="14086" max="14086" width="13" style="152" bestFit="1" customWidth="1"/>
    <col min="14087" max="14299" width="8.77734375" style="152"/>
    <col min="14300" max="14300" width="23.33203125" style="152" customWidth="1"/>
    <col min="14301" max="14301" width="12.77734375" style="152" customWidth="1"/>
    <col min="14302" max="14302" width="12.33203125" style="152" bestFit="1" customWidth="1"/>
    <col min="14303" max="14303" width="10.77734375" style="152" customWidth="1"/>
    <col min="14304" max="14304" width="15.21875" style="152" customWidth="1"/>
    <col min="14305" max="14305" width="12.21875" style="152" customWidth="1"/>
    <col min="14306" max="14306" width="13.21875" style="152" customWidth="1"/>
    <col min="14307" max="14307" width="12.77734375" style="152" customWidth="1"/>
    <col min="14308" max="14308" width="11.88671875" style="152" customWidth="1"/>
    <col min="14309" max="14309" width="11.33203125" style="152" customWidth="1"/>
    <col min="14310" max="14310" width="11.77734375" style="152" bestFit="1" customWidth="1"/>
    <col min="14311" max="14311" width="11.109375" style="152" customWidth="1"/>
    <col min="14312" max="14312" width="11.88671875" style="152" bestFit="1" customWidth="1"/>
    <col min="14313" max="14313" width="12.77734375" style="152" customWidth="1"/>
    <col min="14314" max="14314" width="13.21875" style="152" customWidth="1"/>
    <col min="14315" max="14316" width="11.109375" style="152" bestFit="1" customWidth="1"/>
    <col min="14317" max="14317" width="14" style="152" customWidth="1"/>
    <col min="14318" max="14318" width="15" style="152" customWidth="1"/>
    <col min="14319" max="14319" width="11.109375" style="152" customWidth="1"/>
    <col min="14320" max="14320" width="13.109375" style="152" customWidth="1"/>
    <col min="14321" max="14321" width="11.109375" style="152" customWidth="1"/>
    <col min="14322" max="14322" width="17.44140625" style="152" customWidth="1"/>
    <col min="14323" max="14323" width="13.5546875" style="152" customWidth="1"/>
    <col min="14324" max="14328" width="11.109375" style="152" customWidth="1"/>
    <col min="14329" max="14329" width="13.5546875" style="152" customWidth="1"/>
    <col min="14330" max="14330" width="17.21875" style="152" customWidth="1"/>
    <col min="14331" max="14334" width="11.109375" style="152" customWidth="1"/>
    <col min="14335" max="14335" width="9.44140625" style="152" bestFit="1" customWidth="1"/>
    <col min="14336" max="14336" width="10.21875" style="152" bestFit="1" customWidth="1"/>
    <col min="14337" max="14340" width="9.44140625" style="152" bestFit="1" customWidth="1"/>
    <col min="14341" max="14341" width="8.77734375" style="152"/>
    <col min="14342" max="14342" width="13" style="152" bestFit="1" customWidth="1"/>
    <col min="14343" max="14555" width="8.77734375" style="152"/>
    <col min="14556" max="14556" width="23.33203125" style="152" customWidth="1"/>
    <col min="14557" max="14557" width="12.77734375" style="152" customWidth="1"/>
    <col min="14558" max="14558" width="12.33203125" style="152" bestFit="1" customWidth="1"/>
    <col min="14559" max="14559" width="10.77734375" style="152" customWidth="1"/>
    <col min="14560" max="14560" width="15.21875" style="152" customWidth="1"/>
    <col min="14561" max="14561" width="12.21875" style="152" customWidth="1"/>
    <col min="14562" max="14562" width="13.21875" style="152" customWidth="1"/>
    <col min="14563" max="14563" width="12.77734375" style="152" customWidth="1"/>
    <col min="14564" max="14564" width="11.88671875" style="152" customWidth="1"/>
    <col min="14565" max="14565" width="11.33203125" style="152" customWidth="1"/>
    <col min="14566" max="14566" width="11.77734375" style="152" bestFit="1" customWidth="1"/>
    <col min="14567" max="14567" width="11.109375" style="152" customWidth="1"/>
    <col min="14568" max="14568" width="11.88671875" style="152" bestFit="1" customWidth="1"/>
    <col min="14569" max="14569" width="12.77734375" style="152" customWidth="1"/>
    <col min="14570" max="14570" width="13.21875" style="152" customWidth="1"/>
    <col min="14571" max="14572" width="11.109375" style="152" bestFit="1" customWidth="1"/>
    <col min="14573" max="14573" width="14" style="152" customWidth="1"/>
    <col min="14574" max="14574" width="15" style="152" customWidth="1"/>
    <col min="14575" max="14575" width="11.109375" style="152" customWidth="1"/>
    <col min="14576" max="14576" width="13.109375" style="152" customWidth="1"/>
    <col min="14577" max="14577" width="11.109375" style="152" customWidth="1"/>
    <col min="14578" max="14578" width="17.44140625" style="152" customWidth="1"/>
    <col min="14579" max="14579" width="13.5546875" style="152" customWidth="1"/>
    <col min="14580" max="14584" width="11.109375" style="152" customWidth="1"/>
    <col min="14585" max="14585" width="13.5546875" style="152" customWidth="1"/>
    <col min="14586" max="14586" width="17.21875" style="152" customWidth="1"/>
    <col min="14587" max="14590" width="11.109375" style="152" customWidth="1"/>
    <col min="14591" max="14591" width="9.44140625" style="152" bestFit="1" customWidth="1"/>
    <col min="14592" max="14592" width="10.21875" style="152" bestFit="1" customWidth="1"/>
    <col min="14593" max="14596" width="9.44140625" style="152" bestFit="1" customWidth="1"/>
    <col min="14597" max="14597" width="8.77734375" style="152"/>
    <col min="14598" max="14598" width="13" style="152" bestFit="1" customWidth="1"/>
    <col min="14599" max="14811" width="8.77734375" style="152"/>
    <col min="14812" max="14812" width="23.33203125" style="152" customWidth="1"/>
    <col min="14813" max="14813" width="12.77734375" style="152" customWidth="1"/>
    <col min="14814" max="14814" width="12.33203125" style="152" bestFit="1" customWidth="1"/>
    <col min="14815" max="14815" width="10.77734375" style="152" customWidth="1"/>
    <col min="14816" max="14816" width="15.21875" style="152" customWidth="1"/>
    <col min="14817" max="14817" width="12.21875" style="152" customWidth="1"/>
    <col min="14818" max="14818" width="13.21875" style="152" customWidth="1"/>
    <col min="14819" max="14819" width="12.77734375" style="152" customWidth="1"/>
    <col min="14820" max="14820" width="11.88671875" style="152" customWidth="1"/>
    <col min="14821" max="14821" width="11.33203125" style="152" customWidth="1"/>
    <col min="14822" max="14822" width="11.77734375" style="152" bestFit="1" customWidth="1"/>
    <col min="14823" max="14823" width="11.109375" style="152" customWidth="1"/>
    <col min="14824" max="14824" width="11.88671875" style="152" bestFit="1" customWidth="1"/>
    <col min="14825" max="14825" width="12.77734375" style="152" customWidth="1"/>
    <col min="14826" max="14826" width="13.21875" style="152" customWidth="1"/>
    <col min="14827" max="14828" width="11.109375" style="152" bestFit="1" customWidth="1"/>
    <col min="14829" max="14829" width="14" style="152" customWidth="1"/>
    <col min="14830" max="14830" width="15" style="152" customWidth="1"/>
    <col min="14831" max="14831" width="11.109375" style="152" customWidth="1"/>
    <col min="14832" max="14832" width="13.109375" style="152" customWidth="1"/>
    <col min="14833" max="14833" width="11.109375" style="152" customWidth="1"/>
    <col min="14834" max="14834" width="17.44140625" style="152" customWidth="1"/>
    <col min="14835" max="14835" width="13.5546875" style="152" customWidth="1"/>
    <col min="14836" max="14840" width="11.109375" style="152" customWidth="1"/>
    <col min="14841" max="14841" width="13.5546875" style="152" customWidth="1"/>
    <col min="14842" max="14842" width="17.21875" style="152" customWidth="1"/>
    <col min="14843" max="14846" width="11.109375" style="152" customWidth="1"/>
    <col min="14847" max="14847" width="9.44140625" style="152" bestFit="1" customWidth="1"/>
    <col min="14848" max="14848" width="10.21875" style="152" bestFit="1" customWidth="1"/>
    <col min="14849" max="14852" width="9.44140625" style="152" bestFit="1" customWidth="1"/>
    <col min="14853" max="14853" width="8.77734375" style="152"/>
    <col min="14854" max="14854" width="13" style="152" bestFit="1" customWidth="1"/>
    <col min="14855" max="15067" width="8.77734375" style="152"/>
    <col min="15068" max="15068" width="23.33203125" style="152" customWidth="1"/>
    <col min="15069" max="15069" width="12.77734375" style="152" customWidth="1"/>
    <col min="15070" max="15070" width="12.33203125" style="152" bestFit="1" customWidth="1"/>
    <col min="15071" max="15071" width="10.77734375" style="152" customWidth="1"/>
    <col min="15072" max="15072" width="15.21875" style="152" customWidth="1"/>
    <col min="15073" max="15073" width="12.21875" style="152" customWidth="1"/>
    <col min="15074" max="15074" width="13.21875" style="152" customWidth="1"/>
    <col min="15075" max="15075" width="12.77734375" style="152" customWidth="1"/>
    <col min="15076" max="15076" width="11.88671875" style="152" customWidth="1"/>
    <col min="15077" max="15077" width="11.33203125" style="152" customWidth="1"/>
    <col min="15078" max="15078" width="11.77734375" style="152" bestFit="1" customWidth="1"/>
    <col min="15079" max="15079" width="11.109375" style="152" customWidth="1"/>
    <col min="15080" max="15080" width="11.88671875" style="152" bestFit="1" customWidth="1"/>
    <col min="15081" max="15081" width="12.77734375" style="152" customWidth="1"/>
    <col min="15082" max="15082" width="13.21875" style="152" customWidth="1"/>
    <col min="15083" max="15084" width="11.109375" style="152" bestFit="1" customWidth="1"/>
    <col min="15085" max="15085" width="14" style="152" customWidth="1"/>
    <col min="15086" max="15086" width="15" style="152" customWidth="1"/>
    <col min="15087" max="15087" width="11.109375" style="152" customWidth="1"/>
    <col min="15088" max="15088" width="13.109375" style="152" customWidth="1"/>
    <col min="15089" max="15089" width="11.109375" style="152" customWidth="1"/>
    <col min="15090" max="15090" width="17.44140625" style="152" customWidth="1"/>
    <col min="15091" max="15091" width="13.5546875" style="152" customWidth="1"/>
    <col min="15092" max="15096" width="11.109375" style="152" customWidth="1"/>
    <col min="15097" max="15097" width="13.5546875" style="152" customWidth="1"/>
    <col min="15098" max="15098" width="17.21875" style="152" customWidth="1"/>
    <col min="15099" max="15102" width="11.109375" style="152" customWidth="1"/>
    <col min="15103" max="15103" width="9.44140625" style="152" bestFit="1" customWidth="1"/>
    <col min="15104" max="15104" width="10.21875" style="152" bestFit="1" customWidth="1"/>
    <col min="15105" max="15108" width="9.44140625" style="152" bestFit="1" customWidth="1"/>
    <col min="15109" max="15109" width="8.77734375" style="152"/>
    <col min="15110" max="15110" width="13" style="152" bestFit="1" customWidth="1"/>
    <col min="15111" max="15323" width="8.77734375" style="152"/>
    <col min="15324" max="15324" width="23.33203125" style="152" customWidth="1"/>
    <col min="15325" max="15325" width="12.77734375" style="152" customWidth="1"/>
    <col min="15326" max="15326" width="12.33203125" style="152" bestFit="1" customWidth="1"/>
    <col min="15327" max="15327" width="10.77734375" style="152" customWidth="1"/>
    <col min="15328" max="15328" width="15.21875" style="152" customWidth="1"/>
    <col min="15329" max="15329" width="12.21875" style="152" customWidth="1"/>
    <col min="15330" max="15330" width="13.21875" style="152" customWidth="1"/>
    <col min="15331" max="15331" width="12.77734375" style="152" customWidth="1"/>
    <col min="15332" max="15332" width="11.88671875" style="152" customWidth="1"/>
    <col min="15333" max="15333" width="11.33203125" style="152" customWidth="1"/>
    <col min="15334" max="15334" width="11.77734375" style="152" bestFit="1" customWidth="1"/>
    <col min="15335" max="15335" width="11.109375" style="152" customWidth="1"/>
    <col min="15336" max="15336" width="11.88671875" style="152" bestFit="1" customWidth="1"/>
    <col min="15337" max="15337" width="12.77734375" style="152" customWidth="1"/>
    <col min="15338" max="15338" width="13.21875" style="152" customWidth="1"/>
    <col min="15339" max="15340" width="11.109375" style="152" bestFit="1" customWidth="1"/>
    <col min="15341" max="15341" width="14" style="152" customWidth="1"/>
    <col min="15342" max="15342" width="15" style="152" customWidth="1"/>
    <col min="15343" max="15343" width="11.109375" style="152" customWidth="1"/>
    <col min="15344" max="15344" width="13.109375" style="152" customWidth="1"/>
    <col min="15345" max="15345" width="11.109375" style="152" customWidth="1"/>
    <col min="15346" max="15346" width="17.44140625" style="152" customWidth="1"/>
    <col min="15347" max="15347" width="13.5546875" style="152" customWidth="1"/>
    <col min="15348" max="15352" width="11.109375" style="152" customWidth="1"/>
    <col min="15353" max="15353" width="13.5546875" style="152" customWidth="1"/>
    <col min="15354" max="15354" width="17.21875" style="152" customWidth="1"/>
    <col min="15355" max="15358" width="11.109375" style="152" customWidth="1"/>
    <col min="15359" max="15359" width="9.44140625" style="152" bestFit="1" customWidth="1"/>
    <col min="15360" max="15360" width="10.21875" style="152" bestFit="1" customWidth="1"/>
    <col min="15361" max="15364" width="9.44140625" style="152" bestFit="1" customWidth="1"/>
    <col min="15365" max="15365" width="8.77734375" style="152"/>
    <col min="15366" max="15366" width="13" style="152" bestFit="1" customWidth="1"/>
    <col min="15367" max="15579" width="8.77734375" style="152"/>
    <col min="15580" max="15580" width="23.33203125" style="152" customWidth="1"/>
    <col min="15581" max="15581" width="12.77734375" style="152" customWidth="1"/>
    <col min="15582" max="15582" width="12.33203125" style="152" bestFit="1" customWidth="1"/>
    <col min="15583" max="15583" width="10.77734375" style="152" customWidth="1"/>
    <col min="15584" max="15584" width="15.21875" style="152" customWidth="1"/>
    <col min="15585" max="15585" width="12.21875" style="152" customWidth="1"/>
    <col min="15586" max="15586" width="13.21875" style="152" customWidth="1"/>
    <col min="15587" max="15587" width="12.77734375" style="152" customWidth="1"/>
    <col min="15588" max="15588" width="11.88671875" style="152" customWidth="1"/>
    <col min="15589" max="15589" width="11.33203125" style="152" customWidth="1"/>
    <col min="15590" max="15590" width="11.77734375" style="152" bestFit="1" customWidth="1"/>
    <col min="15591" max="15591" width="11.109375" style="152" customWidth="1"/>
    <col min="15592" max="15592" width="11.88671875" style="152" bestFit="1" customWidth="1"/>
    <col min="15593" max="15593" width="12.77734375" style="152" customWidth="1"/>
    <col min="15594" max="15594" width="13.21875" style="152" customWidth="1"/>
    <col min="15595" max="15596" width="11.109375" style="152" bestFit="1" customWidth="1"/>
    <col min="15597" max="15597" width="14" style="152" customWidth="1"/>
    <col min="15598" max="15598" width="15" style="152" customWidth="1"/>
    <col min="15599" max="15599" width="11.109375" style="152" customWidth="1"/>
    <col min="15600" max="15600" width="13.109375" style="152" customWidth="1"/>
    <col min="15601" max="15601" width="11.109375" style="152" customWidth="1"/>
    <col min="15602" max="15602" width="17.44140625" style="152" customWidth="1"/>
    <col min="15603" max="15603" width="13.5546875" style="152" customWidth="1"/>
    <col min="15604" max="15608" width="11.109375" style="152" customWidth="1"/>
    <col min="15609" max="15609" width="13.5546875" style="152" customWidth="1"/>
    <col min="15610" max="15610" width="17.21875" style="152" customWidth="1"/>
    <col min="15611" max="15614" width="11.109375" style="152" customWidth="1"/>
    <col min="15615" max="15615" width="9.44140625" style="152" bestFit="1" customWidth="1"/>
    <col min="15616" max="15616" width="10.21875" style="152" bestFit="1" customWidth="1"/>
    <col min="15617" max="15620" width="9.44140625" style="152" bestFit="1" customWidth="1"/>
    <col min="15621" max="15621" width="8.77734375" style="152"/>
    <col min="15622" max="15622" width="13" style="152" bestFit="1" customWidth="1"/>
    <col min="15623" max="15835" width="8.77734375" style="152"/>
    <col min="15836" max="15836" width="23.33203125" style="152" customWidth="1"/>
    <col min="15837" max="15837" width="12.77734375" style="152" customWidth="1"/>
    <col min="15838" max="15838" width="12.33203125" style="152" bestFit="1" customWidth="1"/>
    <col min="15839" max="15839" width="10.77734375" style="152" customWidth="1"/>
    <col min="15840" max="15840" width="15.21875" style="152" customWidth="1"/>
    <col min="15841" max="15841" width="12.21875" style="152" customWidth="1"/>
    <col min="15842" max="15842" width="13.21875" style="152" customWidth="1"/>
    <col min="15843" max="15843" width="12.77734375" style="152" customWidth="1"/>
    <col min="15844" max="15844" width="11.88671875" style="152" customWidth="1"/>
    <col min="15845" max="15845" width="11.33203125" style="152" customWidth="1"/>
    <col min="15846" max="15846" width="11.77734375" style="152" bestFit="1" customWidth="1"/>
    <col min="15847" max="15847" width="11.109375" style="152" customWidth="1"/>
    <col min="15848" max="15848" width="11.88671875" style="152" bestFit="1" customWidth="1"/>
    <col min="15849" max="15849" width="12.77734375" style="152" customWidth="1"/>
    <col min="15850" max="15850" width="13.21875" style="152" customWidth="1"/>
    <col min="15851" max="15852" width="11.109375" style="152" bestFit="1" customWidth="1"/>
    <col min="15853" max="15853" width="14" style="152" customWidth="1"/>
    <col min="15854" max="15854" width="15" style="152" customWidth="1"/>
    <col min="15855" max="15855" width="11.109375" style="152" customWidth="1"/>
    <col min="15856" max="15856" width="13.109375" style="152" customWidth="1"/>
    <col min="15857" max="15857" width="11.109375" style="152" customWidth="1"/>
    <col min="15858" max="15858" width="17.44140625" style="152" customWidth="1"/>
    <col min="15859" max="15859" width="13.5546875" style="152" customWidth="1"/>
    <col min="15860" max="15864" width="11.109375" style="152" customWidth="1"/>
    <col min="15865" max="15865" width="13.5546875" style="152" customWidth="1"/>
    <col min="15866" max="15866" width="17.21875" style="152" customWidth="1"/>
    <col min="15867" max="15870" width="11.109375" style="152" customWidth="1"/>
    <col min="15871" max="15871" width="9.44140625" style="152" bestFit="1" customWidth="1"/>
    <col min="15872" max="15872" width="10.21875" style="152" bestFit="1" customWidth="1"/>
    <col min="15873" max="15876" width="9.44140625" style="152" bestFit="1" customWidth="1"/>
    <col min="15877" max="15877" width="8.77734375" style="152"/>
    <col min="15878" max="15878" width="13" style="152" bestFit="1" customWidth="1"/>
    <col min="15879" max="16091" width="8.77734375" style="152"/>
    <col min="16092" max="16092" width="23.33203125" style="152" customWidth="1"/>
    <col min="16093" max="16093" width="12.77734375" style="152" customWidth="1"/>
    <col min="16094" max="16094" width="12.33203125" style="152" bestFit="1" customWidth="1"/>
    <col min="16095" max="16095" width="10.77734375" style="152" customWidth="1"/>
    <col min="16096" max="16096" width="15.21875" style="152" customWidth="1"/>
    <col min="16097" max="16097" width="12.21875" style="152" customWidth="1"/>
    <col min="16098" max="16098" width="13.21875" style="152" customWidth="1"/>
    <col min="16099" max="16099" width="12.77734375" style="152" customWidth="1"/>
    <col min="16100" max="16100" width="11.88671875" style="152" customWidth="1"/>
    <col min="16101" max="16101" width="11.33203125" style="152" customWidth="1"/>
    <col min="16102" max="16102" width="11.77734375" style="152" bestFit="1" customWidth="1"/>
    <col min="16103" max="16103" width="11.109375" style="152" customWidth="1"/>
    <col min="16104" max="16104" width="11.88671875" style="152" bestFit="1" customWidth="1"/>
    <col min="16105" max="16105" width="12.77734375" style="152" customWidth="1"/>
    <col min="16106" max="16106" width="13.21875" style="152" customWidth="1"/>
    <col min="16107" max="16108" width="11.109375" style="152" bestFit="1" customWidth="1"/>
    <col min="16109" max="16109" width="14" style="152" customWidth="1"/>
    <col min="16110" max="16110" width="15" style="152" customWidth="1"/>
    <col min="16111" max="16111" width="11.109375" style="152" customWidth="1"/>
    <col min="16112" max="16112" width="13.109375" style="152" customWidth="1"/>
    <col min="16113" max="16113" width="11.109375" style="152" customWidth="1"/>
    <col min="16114" max="16114" width="17.44140625" style="152" customWidth="1"/>
    <col min="16115" max="16115" width="13.5546875" style="152" customWidth="1"/>
    <col min="16116" max="16120" width="11.109375" style="152" customWidth="1"/>
    <col min="16121" max="16121" width="13.5546875" style="152" customWidth="1"/>
    <col min="16122" max="16122" width="17.21875" style="152" customWidth="1"/>
    <col min="16123" max="16126" width="11.109375" style="152" customWidth="1"/>
    <col min="16127" max="16127" width="9.44140625" style="152" bestFit="1" customWidth="1"/>
    <col min="16128" max="16128" width="10.21875" style="152" bestFit="1" customWidth="1"/>
    <col min="16129" max="16132" width="9.44140625" style="152" bestFit="1" customWidth="1"/>
    <col min="16133" max="16133" width="8.77734375" style="152"/>
    <col min="16134" max="16134" width="13" style="152" bestFit="1" customWidth="1"/>
    <col min="16135" max="16383" width="8.77734375" style="152"/>
    <col min="16384" max="16384" width="8.77734375" style="152" customWidth="1"/>
  </cols>
  <sheetData>
    <row r="1" spans="1:24" ht="22.5">
      <c r="A1" s="1123" t="s">
        <v>447</v>
      </c>
    </row>
    <row r="3" spans="1:24" s="1066" customFormat="1" ht="18.75">
      <c r="A3" s="1545" t="s">
        <v>1002</v>
      </c>
      <c r="B3" s="1545"/>
      <c r="C3" s="1545"/>
      <c r="D3" s="1545"/>
      <c r="E3" s="1545"/>
      <c r="F3" s="1545"/>
      <c r="G3" s="1545"/>
      <c r="H3" s="1545"/>
      <c r="I3" s="1545"/>
      <c r="J3" s="1545"/>
      <c r="K3" s="1545"/>
      <c r="L3" s="1545"/>
      <c r="M3" s="1545"/>
      <c r="N3" s="1545"/>
      <c r="O3" s="1545"/>
    </row>
    <row r="4" spans="1:24" s="1066" customFormat="1" ht="25.15" customHeight="1">
      <c r="B4" s="1067"/>
      <c r="C4" s="1067"/>
      <c r="D4" s="1067"/>
      <c r="E4" s="1068"/>
      <c r="F4" s="1069"/>
      <c r="G4" s="1068"/>
      <c r="H4" s="1070"/>
      <c r="I4" s="1068"/>
      <c r="J4" s="1067"/>
      <c r="K4" s="1067"/>
      <c r="L4" s="1067"/>
      <c r="M4" s="1067"/>
      <c r="N4" s="1067"/>
      <c r="O4" s="1067"/>
    </row>
    <row r="5" spans="1:24" s="1066" customFormat="1" ht="16.5" customHeight="1">
      <c r="A5" s="1071" t="s">
        <v>14</v>
      </c>
      <c r="B5" s="1544" t="s">
        <v>747</v>
      </c>
      <c r="C5" s="1544"/>
      <c r="D5" s="1544" t="s">
        <v>748</v>
      </c>
      <c r="E5" s="1544"/>
      <c r="F5" s="1544" t="s">
        <v>861</v>
      </c>
      <c r="G5" s="1544"/>
      <c r="H5" s="1544" t="s">
        <v>750</v>
      </c>
      <c r="I5" s="1544"/>
      <c r="J5" s="1546" t="s">
        <v>631</v>
      </c>
      <c r="K5" s="1547"/>
      <c r="L5" s="1544" t="s">
        <v>751</v>
      </c>
      <c r="M5" s="1544"/>
      <c r="N5" s="1544" t="s">
        <v>752</v>
      </c>
      <c r="O5" s="1544"/>
      <c r="R5" s="1072"/>
      <c r="S5" s="1072"/>
      <c r="T5" s="1072"/>
      <c r="U5" s="1072"/>
      <c r="W5" s="1072"/>
      <c r="X5" s="1072"/>
    </row>
    <row r="6" spans="1:24" s="1066" customFormat="1" ht="13.5" customHeight="1">
      <c r="A6" s="1073" t="s">
        <v>32</v>
      </c>
      <c r="B6" s="1074" t="s">
        <v>239</v>
      </c>
      <c r="C6" s="1074" t="s">
        <v>105</v>
      </c>
      <c r="D6" s="1074" t="s">
        <v>239</v>
      </c>
      <c r="E6" s="1075" t="s">
        <v>105</v>
      </c>
      <c r="F6" s="1074" t="s">
        <v>239</v>
      </c>
      <c r="G6" s="1075" t="s">
        <v>105</v>
      </c>
      <c r="H6" s="1076" t="s">
        <v>239</v>
      </c>
      <c r="I6" s="1075" t="s">
        <v>105</v>
      </c>
      <c r="J6" s="1074" t="s">
        <v>239</v>
      </c>
      <c r="K6" s="1074" t="s">
        <v>105</v>
      </c>
      <c r="L6" s="1074" t="s">
        <v>239</v>
      </c>
      <c r="M6" s="1074" t="s">
        <v>105</v>
      </c>
      <c r="N6" s="1074" t="s">
        <v>239</v>
      </c>
      <c r="O6" s="1074" t="s">
        <v>105</v>
      </c>
      <c r="R6" s="1072"/>
      <c r="S6" s="1072"/>
      <c r="T6" s="1072"/>
      <c r="U6" s="1072"/>
      <c r="W6" s="1072"/>
      <c r="X6" s="1072"/>
    </row>
    <row r="7" spans="1:24" s="1066" customFormat="1" ht="15" customHeight="1">
      <c r="A7" s="1077" t="s">
        <v>14</v>
      </c>
      <c r="B7" s="1078" t="s">
        <v>753</v>
      </c>
      <c r="C7" s="1078" t="s">
        <v>754</v>
      </c>
      <c r="D7" s="1078" t="s">
        <v>753</v>
      </c>
      <c r="E7" s="1079" t="s">
        <v>754</v>
      </c>
      <c r="F7" s="1078" t="s">
        <v>753</v>
      </c>
      <c r="G7" s="1079" t="s">
        <v>754</v>
      </c>
      <c r="H7" s="1080" t="s">
        <v>753</v>
      </c>
      <c r="I7" s="1079" t="s">
        <v>754</v>
      </c>
      <c r="J7" s="1078" t="s">
        <v>753</v>
      </c>
      <c r="K7" s="1078" t="s">
        <v>754</v>
      </c>
      <c r="L7" s="1078" t="s">
        <v>753</v>
      </c>
      <c r="M7" s="1078" t="s">
        <v>754</v>
      </c>
      <c r="N7" s="1078" t="s">
        <v>753</v>
      </c>
      <c r="O7" s="1078" t="s">
        <v>754</v>
      </c>
      <c r="R7" s="1072"/>
      <c r="S7" s="1072"/>
      <c r="T7" s="1072"/>
      <c r="U7" s="1072"/>
      <c r="W7" s="1072"/>
      <c r="X7" s="1072"/>
    </row>
    <row r="8" spans="1:24" s="1066" customFormat="1" ht="18.75">
      <c r="A8" s="1081" t="s">
        <v>479</v>
      </c>
      <c r="B8" s="1082"/>
      <c r="C8" s="1082"/>
      <c r="D8" s="1083"/>
      <c r="E8" s="1084"/>
      <c r="F8" s="1083"/>
      <c r="G8" s="1085"/>
      <c r="H8" s="1086"/>
      <c r="I8" s="1085"/>
      <c r="J8" s="1082"/>
      <c r="K8" s="1082"/>
      <c r="L8" s="1082"/>
      <c r="M8" s="1082"/>
      <c r="N8" s="1083"/>
      <c r="O8" s="1083"/>
    </row>
    <row r="9" spans="1:24" s="1066" customFormat="1" ht="21" customHeight="1">
      <c r="A9" s="1087" t="s">
        <v>632</v>
      </c>
      <c r="B9" s="1192">
        <v>0</v>
      </c>
      <c r="C9" s="1192">
        <v>0</v>
      </c>
      <c r="D9" s="1088">
        <v>0</v>
      </c>
      <c r="E9" s="1088">
        <v>0</v>
      </c>
      <c r="F9" s="1088">
        <v>8.1999999999999993</v>
      </c>
      <c r="G9" s="1086">
        <v>24.35</v>
      </c>
      <c r="H9" s="1086">
        <v>55</v>
      </c>
      <c r="I9" s="1086">
        <v>163.35</v>
      </c>
      <c r="J9" s="1086">
        <v>148.6</v>
      </c>
      <c r="K9" s="1086">
        <v>441.34</v>
      </c>
      <c r="L9" s="1086">
        <v>75.2</v>
      </c>
      <c r="M9" s="1086">
        <v>223.34</v>
      </c>
      <c r="N9" s="1089">
        <f t="shared" ref="N9:O47" si="0">SUM(B9+D9+F9+H9+J9+L9)</f>
        <v>287</v>
      </c>
      <c r="O9" s="1089">
        <f t="shared" si="0"/>
        <v>852.38</v>
      </c>
      <c r="P9" s="1090"/>
      <c r="Q9" s="1090"/>
    </row>
    <row r="10" spans="1:24" s="1066" customFormat="1" ht="18.75">
      <c r="A10" s="1087" t="s">
        <v>52</v>
      </c>
      <c r="B10" s="1192">
        <v>408.78</v>
      </c>
      <c r="C10" s="1192">
        <v>1815.37</v>
      </c>
      <c r="D10" s="1088">
        <v>17.97</v>
      </c>
      <c r="E10" s="1088">
        <v>118.6</v>
      </c>
      <c r="F10" s="1088">
        <v>0</v>
      </c>
      <c r="G10" s="1086">
        <v>0</v>
      </c>
      <c r="H10" s="1086">
        <v>24.8</v>
      </c>
      <c r="I10" s="1086">
        <v>114.58</v>
      </c>
      <c r="J10" s="1086">
        <v>107.2</v>
      </c>
      <c r="K10" s="1086">
        <v>495.26</v>
      </c>
      <c r="L10" s="1086">
        <v>473.55</v>
      </c>
      <c r="M10" s="1086">
        <v>2268.09</v>
      </c>
      <c r="N10" s="1089">
        <f t="shared" si="0"/>
        <v>1032.3</v>
      </c>
      <c r="O10" s="1089">
        <f t="shared" si="0"/>
        <v>4811.8999999999996</v>
      </c>
      <c r="P10" s="1090"/>
      <c r="Q10" s="1090"/>
    </row>
    <row r="11" spans="1:24" s="1066" customFormat="1" ht="18.75">
      <c r="A11" s="1087" t="s">
        <v>443</v>
      </c>
      <c r="B11" s="1192">
        <v>2640.13</v>
      </c>
      <c r="C11" s="1192">
        <v>3992.8</v>
      </c>
      <c r="D11" s="1088">
        <v>4643.74</v>
      </c>
      <c r="E11" s="1088">
        <v>6840.76</v>
      </c>
      <c r="F11" s="1088">
        <v>2539.83</v>
      </c>
      <c r="G11" s="1086">
        <v>3680.2</v>
      </c>
      <c r="H11" s="1086">
        <v>85.6</v>
      </c>
      <c r="I11" s="1086">
        <v>131.82</v>
      </c>
      <c r="J11" s="1086">
        <v>704.26</v>
      </c>
      <c r="K11" s="1086">
        <v>1079.8699999999999</v>
      </c>
      <c r="L11" s="1086">
        <v>911.58</v>
      </c>
      <c r="M11" s="1086">
        <v>1362.37</v>
      </c>
      <c r="N11" s="1089">
        <f t="shared" si="0"/>
        <v>11525.140000000001</v>
      </c>
      <c r="O11" s="1089">
        <f t="shared" si="0"/>
        <v>17087.82</v>
      </c>
      <c r="P11" s="1090"/>
      <c r="Q11" s="1090"/>
    </row>
    <row r="12" spans="1:24" s="1066" customFormat="1" ht="18.75">
      <c r="A12" s="1087" t="s">
        <v>633</v>
      </c>
      <c r="B12" s="1192">
        <v>87.16</v>
      </c>
      <c r="C12" s="1192">
        <v>272.02</v>
      </c>
      <c r="D12" s="1088">
        <v>6.29</v>
      </c>
      <c r="E12" s="1088">
        <v>16.739999999999998</v>
      </c>
      <c r="F12" s="1088">
        <v>10.199999999999999</v>
      </c>
      <c r="G12" s="1086">
        <v>35.9</v>
      </c>
      <c r="H12" s="1086">
        <v>34</v>
      </c>
      <c r="I12" s="1086">
        <v>119.68</v>
      </c>
      <c r="J12" s="1086">
        <v>164.64</v>
      </c>
      <c r="K12" s="1086">
        <v>422.92</v>
      </c>
      <c r="L12" s="1086">
        <v>56.8</v>
      </c>
      <c r="M12" s="1086">
        <v>199.94</v>
      </c>
      <c r="N12" s="1089">
        <f t="shared" si="0"/>
        <v>359.09</v>
      </c>
      <c r="O12" s="1089">
        <f t="shared" si="0"/>
        <v>1067.2</v>
      </c>
      <c r="P12" s="1090"/>
      <c r="Q12" s="1090"/>
    </row>
    <row r="13" spans="1:24" s="1066" customFormat="1" ht="18.75">
      <c r="A13" s="1087" t="s">
        <v>305</v>
      </c>
      <c r="B13" s="1192">
        <v>1342.05</v>
      </c>
      <c r="C13" s="1192">
        <v>6192.49</v>
      </c>
      <c r="D13" s="1088">
        <v>3105.5</v>
      </c>
      <c r="E13" s="1088">
        <v>14302.15</v>
      </c>
      <c r="F13" s="1088">
        <v>967.91</v>
      </c>
      <c r="G13" s="1086">
        <v>4510.24</v>
      </c>
      <c r="H13" s="1086">
        <v>2026.86</v>
      </c>
      <c r="I13" s="1086">
        <v>9331.02</v>
      </c>
      <c r="J13" s="1086">
        <v>2637.6</v>
      </c>
      <c r="K13" s="1086">
        <v>11478.19</v>
      </c>
      <c r="L13" s="1086">
        <v>1405.4</v>
      </c>
      <c r="M13" s="1086">
        <v>5933.71</v>
      </c>
      <c r="N13" s="1089">
        <f t="shared" si="0"/>
        <v>11485.32</v>
      </c>
      <c r="O13" s="1089">
        <f t="shared" si="0"/>
        <v>51747.799999999996</v>
      </c>
      <c r="P13" s="1090"/>
      <c r="Q13" s="1090"/>
    </row>
    <row r="14" spans="1:24" s="1066" customFormat="1" ht="18.75">
      <c r="A14" s="1087" t="s">
        <v>634</v>
      </c>
      <c r="B14" s="1192">
        <v>14.4</v>
      </c>
      <c r="C14" s="1192">
        <v>12.67</v>
      </c>
      <c r="D14" s="1088">
        <v>61.8</v>
      </c>
      <c r="E14" s="1088">
        <v>126.98</v>
      </c>
      <c r="F14" s="1088">
        <v>66.11</v>
      </c>
      <c r="G14" s="1086">
        <v>65.98</v>
      </c>
      <c r="H14" s="1086">
        <v>0</v>
      </c>
      <c r="I14" s="1086">
        <v>0</v>
      </c>
      <c r="J14" s="1086">
        <v>0</v>
      </c>
      <c r="K14" s="1086">
        <v>0</v>
      </c>
      <c r="L14" s="1086">
        <v>0</v>
      </c>
      <c r="M14" s="1086">
        <v>0</v>
      </c>
      <c r="N14" s="1089">
        <f t="shared" si="0"/>
        <v>142.31</v>
      </c>
      <c r="O14" s="1089">
        <f t="shared" si="0"/>
        <v>205.63</v>
      </c>
      <c r="P14" s="1090"/>
      <c r="Q14" s="1090"/>
    </row>
    <row r="15" spans="1:24" s="1066" customFormat="1" ht="18.75">
      <c r="A15" s="1087" t="s">
        <v>635</v>
      </c>
      <c r="B15" s="1192">
        <v>0</v>
      </c>
      <c r="C15" s="1192">
        <v>0</v>
      </c>
      <c r="D15" s="1088">
        <v>0</v>
      </c>
      <c r="E15" s="1088">
        <v>0</v>
      </c>
      <c r="F15" s="1088">
        <v>0</v>
      </c>
      <c r="G15" s="1086">
        <v>0</v>
      </c>
      <c r="H15" s="1086">
        <v>17.73</v>
      </c>
      <c r="I15" s="1086">
        <v>97.5</v>
      </c>
      <c r="J15" s="1086">
        <v>68.63</v>
      </c>
      <c r="K15" s="1086">
        <v>325.20999999999998</v>
      </c>
      <c r="L15" s="1086">
        <v>18.78</v>
      </c>
      <c r="M15" s="1086">
        <v>88.14</v>
      </c>
      <c r="N15" s="1089">
        <f t="shared" si="0"/>
        <v>105.14</v>
      </c>
      <c r="O15" s="1089">
        <f t="shared" si="0"/>
        <v>510.84999999999997</v>
      </c>
      <c r="P15" s="1090"/>
      <c r="Q15" s="1090"/>
    </row>
    <row r="16" spans="1:24" s="1066" customFormat="1" ht="18.75">
      <c r="A16" s="1087" t="s">
        <v>636</v>
      </c>
      <c r="B16" s="1192">
        <v>0</v>
      </c>
      <c r="C16" s="1192">
        <v>0</v>
      </c>
      <c r="D16" s="1088">
        <v>0</v>
      </c>
      <c r="E16" s="1088">
        <v>0</v>
      </c>
      <c r="F16" s="1088">
        <v>0</v>
      </c>
      <c r="G16" s="1086">
        <v>0</v>
      </c>
      <c r="H16" s="1086">
        <v>0</v>
      </c>
      <c r="I16" s="1086">
        <v>0</v>
      </c>
      <c r="J16" s="1086">
        <v>0</v>
      </c>
      <c r="K16" s="1086">
        <v>0</v>
      </c>
      <c r="L16" s="1086">
        <v>0</v>
      </c>
      <c r="M16" s="1086">
        <v>0</v>
      </c>
      <c r="N16" s="1089">
        <f t="shared" si="0"/>
        <v>0</v>
      </c>
      <c r="O16" s="1089">
        <f t="shared" si="0"/>
        <v>0</v>
      </c>
      <c r="P16" s="1090"/>
      <c r="Q16" s="1090"/>
    </row>
    <row r="17" spans="1:17" s="1066" customFormat="1" ht="18.75">
      <c r="A17" s="1087" t="s">
        <v>637</v>
      </c>
      <c r="B17" s="1192">
        <v>0</v>
      </c>
      <c r="C17" s="1192">
        <v>0</v>
      </c>
      <c r="D17" s="1088">
        <v>0</v>
      </c>
      <c r="E17" s="1088">
        <v>0</v>
      </c>
      <c r="F17" s="1088">
        <v>0</v>
      </c>
      <c r="G17" s="1086">
        <v>0</v>
      </c>
      <c r="H17" s="1086">
        <v>0</v>
      </c>
      <c r="I17" s="1086">
        <v>0</v>
      </c>
      <c r="J17" s="1086">
        <v>5</v>
      </c>
      <c r="K17" s="1086">
        <v>66</v>
      </c>
      <c r="L17" s="1086">
        <v>5.45</v>
      </c>
      <c r="M17" s="1086">
        <v>84</v>
      </c>
      <c r="N17" s="1089">
        <f t="shared" si="0"/>
        <v>10.45</v>
      </c>
      <c r="O17" s="1089">
        <f t="shared" si="0"/>
        <v>150</v>
      </c>
      <c r="P17" s="1090"/>
      <c r="Q17" s="1090"/>
    </row>
    <row r="18" spans="1:17" s="1066" customFormat="1" ht="18.75">
      <c r="A18" s="1087" t="s">
        <v>638</v>
      </c>
      <c r="B18" s="1192">
        <v>5110.4799999999996</v>
      </c>
      <c r="C18" s="1192">
        <v>3309.14</v>
      </c>
      <c r="D18" s="1088">
        <v>5328.8</v>
      </c>
      <c r="E18" s="1088">
        <v>3576.96</v>
      </c>
      <c r="F18" s="1088">
        <v>2825.59</v>
      </c>
      <c r="G18" s="1086">
        <v>4175.42</v>
      </c>
      <c r="H18" s="1086">
        <v>4644.88</v>
      </c>
      <c r="I18" s="1086">
        <v>3138.82</v>
      </c>
      <c r="J18" s="1086">
        <v>5438</v>
      </c>
      <c r="K18" s="1086">
        <v>2908.86</v>
      </c>
      <c r="L18" s="1086">
        <v>5985.36</v>
      </c>
      <c r="M18" s="1086">
        <v>4054.75</v>
      </c>
      <c r="N18" s="1089">
        <f t="shared" si="0"/>
        <v>29333.11</v>
      </c>
      <c r="O18" s="1089">
        <f t="shared" si="0"/>
        <v>21163.95</v>
      </c>
      <c r="P18" s="1090"/>
      <c r="Q18" s="1090"/>
    </row>
    <row r="19" spans="1:17" s="1066" customFormat="1" ht="18.75">
      <c r="A19" s="1087" t="s">
        <v>444</v>
      </c>
      <c r="B19" s="1192">
        <v>0</v>
      </c>
      <c r="C19" s="1192">
        <v>0</v>
      </c>
      <c r="D19" s="1088">
        <v>36.36</v>
      </c>
      <c r="E19" s="1088">
        <v>40</v>
      </c>
      <c r="F19" s="1086">
        <v>0</v>
      </c>
      <c r="G19" s="1086">
        <v>0</v>
      </c>
      <c r="H19" s="1086">
        <v>37.200000000000003</v>
      </c>
      <c r="I19" s="1086">
        <v>49.1</v>
      </c>
      <c r="J19" s="1086">
        <v>0</v>
      </c>
      <c r="K19" s="1086">
        <v>0</v>
      </c>
      <c r="L19" s="1086">
        <v>0</v>
      </c>
      <c r="M19" s="1086">
        <v>0</v>
      </c>
      <c r="N19" s="1089">
        <f t="shared" si="0"/>
        <v>73.56</v>
      </c>
      <c r="O19" s="1089">
        <f t="shared" si="0"/>
        <v>89.1</v>
      </c>
      <c r="P19" s="1090"/>
      <c r="Q19" s="1090"/>
    </row>
    <row r="20" spans="1:17" s="1066" customFormat="1" ht="18.75">
      <c r="A20" s="1087" t="s">
        <v>51</v>
      </c>
      <c r="B20" s="1192">
        <v>7223.44</v>
      </c>
      <c r="C20" s="1192">
        <v>16297.31</v>
      </c>
      <c r="D20" s="1088">
        <v>4770.16</v>
      </c>
      <c r="E20" s="1088">
        <v>10981.19</v>
      </c>
      <c r="F20" s="1086">
        <v>2225.2399999999998</v>
      </c>
      <c r="G20" s="1086">
        <v>6810.09</v>
      </c>
      <c r="H20" s="1086">
        <v>589.70000000000005</v>
      </c>
      <c r="I20" s="1086">
        <v>1905.7</v>
      </c>
      <c r="J20" s="1086">
        <v>301.55</v>
      </c>
      <c r="K20" s="1086">
        <v>1027.1400000000001</v>
      </c>
      <c r="L20" s="1086">
        <v>240.47</v>
      </c>
      <c r="M20" s="1086">
        <v>821.61</v>
      </c>
      <c r="N20" s="1089">
        <f t="shared" si="0"/>
        <v>15350.559999999998</v>
      </c>
      <c r="O20" s="1089">
        <f t="shared" si="0"/>
        <v>37843.039999999994</v>
      </c>
      <c r="P20" s="1090"/>
      <c r="Q20" s="1090"/>
    </row>
    <row r="21" spans="1:17" s="1066" customFormat="1" ht="18.75">
      <c r="A21" s="1087" t="s">
        <v>639</v>
      </c>
      <c r="B21" s="1192">
        <v>34.79</v>
      </c>
      <c r="C21" s="1192">
        <v>114.81</v>
      </c>
      <c r="D21" s="1088">
        <v>48.34</v>
      </c>
      <c r="E21" s="1088">
        <v>159.52000000000001</v>
      </c>
      <c r="F21" s="1086">
        <v>171.63</v>
      </c>
      <c r="G21" s="1086">
        <v>604.14</v>
      </c>
      <c r="H21" s="1086">
        <v>141.11000000000001</v>
      </c>
      <c r="I21" s="1086">
        <v>496.71</v>
      </c>
      <c r="J21" s="1086">
        <v>46.12</v>
      </c>
      <c r="K21" s="1086">
        <v>162.34</v>
      </c>
      <c r="L21" s="1086">
        <v>23.82</v>
      </c>
      <c r="M21" s="1086">
        <v>83.85</v>
      </c>
      <c r="N21" s="1089">
        <f t="shared" si="0"/>
        <v>465.81</v>
      </c>
      <c r="O21" s="1089">
        <f t="shared" si="0"/>
        <v>1621.37</v>
      </c>
      <c r="P21" s="1090"/>
      <c r="Q21" s="1090"/>
    </row>
    <row r="22" spans="1:17" s="1066" customFormat="1" ht="18.75">
      <c r="A22" s="1087" t="s">
        <v>640</v>
      </c>
      <c r="B22" s="1192">
        <v>1370.82</v>
      </c>
      <c r="C22" s="1192">
        <v>6328.38</v>
      </c>
      <c r="D22" s="1088">
        <v>487.4</v>
      </c>
      <c r="E22" s="1088">
        <v>2251.79</v>
      </c>
      <c r="F22" s="1086">
        <v>766.91</v>
      </c>
      <c r="G22" s="1086">
        <v>3539.62</v>
      </c>
      <c r="H22" s="1086">
        <v>2332.37</v>
      </c>
      <c r="I22" s="1086">
        <v>10736.72</v>
      </c>
      <c r="J22" s="1086">
        <v>1191</v>
      </c>
      <c r="K22" s="1086">
        <v>5496.92</v>
      </c>
      <c r="L22" s="1086">
        <v>1343.6</v>
      </c>
      <c r="M22" s="1086">
        <v>6207.43</v>
      </c>
      <c r="N22" s="1089">
        <f t="shared" si="0"/>
        <v>7492.1</v>
      </c>
      <c r="O22" s="1089">
        <f t="shared" si="0"/>
        <v>34560.86</v>
      </c>
      <c r="P22" s="1090"/>
      <c r="Q22" s="1090"/>
    </row>
    <row r="23" spans="1:17" s="1066" customFormat="1" ht="18.75">
      <c r="A23" s="1087" t="s">
        <v>641</v>
      </c>
      <c r="B23" s="1192">
        <v>6180.55</v>
      </c>
      <c r="C23" s="1192">
        <v>17899.82</v>
      </c>
      <c r="D23" s="1088">
        <v>2835.83</v>
      </c>
      <c r="E23" s="1088">
        <v>7937.42</v>
      </c>
      <c r="F23" s="1086">
        <v>1726.02</v>
      </c>
      <c r="G23" s="1086">
        <v>5769.51</v>
      </c>
      <c r="H23" s="1086">
        <v>290.32</v>
      </c>
      <c r="I23" s="1086">
        <v>958.39</v>
      </c>
      <c r="J23" s="1086">
        <v>154.28</v>
      </c>
      <c r="K23" s="1086">
        <v>532.07000000000005</v>
      </c>
      <c r="L23" s="1086">
        <v>82.44</v>
      </c>
      <c r="M23" s="1086">
        <v>248.42</v>
      </c>
      <c r="N23" s="1089">
        <f t="shared" si="0"/>
        <v>11269.440000000002</v>
      </c>
      <c r="O23" s="1089">
        <f t="shared" si="0"/>
        <v>33345.629999999997</v>
      </c>
      <c r="P23" s="1090"/>
      <c r="Q23" s="1090"/>
    </row>
    <row r="24" spans="1:17" s="1066" customFormat="1" ht="18.75">
      <c r="A24" s="1087" t="s">
        <v>49</v>
      </c>
      <c r="B24" s="1192">
        <v>2021.14</v>
      </c>
      <c r="C24" s="1192">
        <v>16012.81</v>
      </c>
      <c r="D24" s="1088">
        <v>2057.5700000000002</v>
      </c>
      <c r="E24" s="1088">
        <v>16527.52</v>
      </c>
      <c r="F24" s="1086">
        <v>1334.49</v>
      </c>
      <c r="G24" s="1086">
        <v>11545.92</v>
      </c>
      <c r="H24" s="1086">
        <v>1005.46</v>
      </c>
      <c r="I24" s="1086">
        <v>8835.58</v>
      </c>
      <c r="J24" s="1086">
        <v>1428.03</v>
      </c>
      <c r="K24" s="1086">
        <v>12727.53</v>
      </c>
      <c r="L24" s="1086">
        <v>4179.12</v>
      </c>
      <c r="M24" s="1086">
        <v>36867.94</v>
      </c>
      <c r="N24" s="1089">
        <f t="shared" si="0"/>
        <v>12025.81</v>
      </c>
      <c r="O24" s="1089">
        <f t="shared" si="0"/>
        <v>102517.3</v>
      </c>
      <c r="P24" s="1090"/>
      <c r="Q24" s="1090"/>
    </row>
    <row r="25" spans="1:17" s="1066" customFormat="1" ht="18.75">
      <c r="A25" s="1087" t="s">
        <v>642</v>
      </c>
      <c r="B25" s="1192">
        <v>0</v>
      </c>
      <c r="C25" s="1192">
        <v>0</v>
      </c>
      <c r="D25" s="1088">
        <v>28.6</v>
      </c>
      <c r="E25" s="1088">
        <v>69.209999999999994</v>
      </c>
      <c r="F25" s="1088">
        <v>0</v>
      </c>
      <c r="G25" s="1086">
        <v>0</v>
      </c>
      <c r="H25" s="1086">
        <v>0</v>
      </c>
      <c r="I25" s="1086">
        <v>0</v>
      </c>
      <c r="J25" s="1086">
        <v>0</v>
      </c>
      <c r="K25" s="1086">
        <v>0</v>
      </c>
      <c r="L25" s="1086">
        <v>0</v>
      </c>
      <c r="M25" s="1086">
        <v>0</v>
      </c>
      <c r="N25" s="1089">
        <f t="shared" si="0"/>
        <v>28.6</v>
      </c>
      <c r="O25" s="1089">
        <f t="shared" si="0"/>
        <v>69.209999999999994</v>
      </c>
      <c r="P25" s="1090"/>
      <c r="Q25" s="1090"/>
    </row>
    <row r="26" spans="1:17" s="1066" customFormat="1" ht="18.75">
      <c r="A26" s="1087" t="s">
        <v>643</v>
      </c>
      <c r="B26" s="1192">
        <v>367.58</v>
      </c>
      <c r="C26" s="1192">
        <v>1091.71</v>
      </c>
      <c r="D26" s="1088">
        <v>16.399999999999999</v>
      </c>
      <c r="E26" s="1088">
        <v>48.71</v>
      </c>
      <c r="F26" s="1086">
        <v>10</v>
      </c>
      <c r="G26" s="1086">
        <v>29.7</v>
      </c>
      <c r="H26" s="1086">
        <v>10.199999999999999</v>
      </c>
      <c r="I26" s="1086">
        <v>30.29</v>
      </c>
      <c r="J26" s="1086">
        <v>0</v>
      </c>
      <c r="K26" s="1086">
        <v>0</v>
      </c>
      <c r="L26" s="1086">
        <v>39.799999999999997</v>
      </c>
      <c r="M26" s="1086">
        <v>118.21</v>
      </c>
      <c r="N26" s="1089">
        <f t="shared" si="0"/>
        <v>443.97999999999996</v>
      </c>
      <c r="O26" s="1089">
        <f t="shared" si="0"/>
        <v>1318.6200000000001</v>
      </c>
      <c r="P26" s="1090"/>
      <c r="Q26" s="1090"/>
    </row>
    <row r="27" spans="1:17" s="1066" customFormat="1" ht="18.75">
      <c r="A27" s="1087" t="s">
        <v>644</v>
      </c>
      <c r="B27" s="1192">
        <v>0</v>
      </c>
      <c r="C27" s="1192">
        <v>0</v>
      </c>
      <c r="D27" s="1088">
        <v>417.28</v>
      </c>
      <c r="E27" s="1088">
        <v>846</v>
      </c>
      <c r="F27" s="1086">
        <v>311.83</v>
      </c>
      <c r="G27" s="1086">
        <v>686</v>
      </c>
      <c r="H27" s="1086">
        <v>453.64</v>
      </c>
      <c r="I27" s="1086">
        <v>998</v>
      </c>
      <c r="J27" s="1086">
        <v>715.45</v>
      </c>
      <c r="K27" s="1086">
        <v>1564.5</v>
      </c>
      <c r="L27" s="1086">
        <v>268.18</v>
      </c>
      <c r="M27" s="1086">
        <v>354</v>
      </c>
      <c r="N27" s="1089">
        <f t="shared" si="0"/>
        <v>2166.38</v>
      </c>
      <c r="O27" s="1089">
        <f t="shared" si="0"/>
        <v>4448.5</v>
      </c>
      <c r="P27" s="1090"/>
      <c r="Q27" s="1090"/>
    </row>
    <row r="28" spans="1:17" s="1066" customFormat="1" ht="18.75">
      <c r="A28" s="1087" t="s">
        <v>645</v>
      </c>
      <c r="B28" s="1192">
        <v>380</v>
      </c>
      <c r="C28" s="1192">
        <v>836</v>
      </c>
      <c r="D28" s="1088">
        <v>598.20000000000005</v>
      </c>
      <c r="E28" s="1088">
        <v>1137.2</v>
      </c>
      <c r="F28" s="1086">
        <v>81.819999999999993</v>
      </c>
      <c r="G28" s="1086">
        <v>180</v>
      </c>
      <c r="H28" s="1086">
        <v>1109.99</v>
      </c>
      <c r="I28" s="1086">
        <v>2442</v>
      </c>
      <c r="J28" s="1086">
        <v>590.89</v>
      </c>
      <c r="K28" s="1086">
        <v>1292</v>
      </c>
      <c r="L28" s="1086">
        <v>675</v>
      </c>
      <c r="M28" s="1086">
        <v>1485</v>
      </c>
      <c r="N28" s="1089">
        <f t="shared" si="0"/>
        <v>3435.9</v>
      </c>
      <c r="O28" s="1089">
        <f t="shared" si="0"/>
        <v>7372.2</v>
      </c>
      <c r="P28" s="1090"/>
      <c r="Q28" s="1090"/>
    </row>
    <row r="29" spans="1:17" s="1066" customFormat="1" ht="18.75">
      <c r="A29" s="1087" t="s">
        <v>646</v>
      </c>
      <c r="B29" s="1192">
        <v>2890.68</v>
      </c>
      <c r="C29" s="1192">
        <v>5565.77</v>
      </c>
      <c r="D29" s="1088">
        <v>3951.04</v>
      </c>
      <c r="E29" s="1088">
        <v>8371.42</v>
      </c>
      <c r="F29" s="1086">
        <v>3149.44</v>
      </c>
      <c r="G29" s="1086">
        <v>6333.78</v>
      </c>
      <c r="H29" s="1086">
        <v>7395.34</v>
      </c>
      <c r="I29" s="1086">
        <v>15367.55</v>
      </c>
      <c r="J29" s="1086">
        <v>13481.66</v>
      </c>
      <c r="K29" s="1086">
        <v>25370.27</v>
      </c>
      <c r="L29" s="1086">
        <v>17385.98</v>
      </c>
      <c r="M29" s="1086">
        <v>27594.53</v>
      </c>
      <c r="N29" s="1089">
        <f t="shared" si="0"/>
        <v>48254.14</v>
      </c>
      <c r="O29" s="1089">
        <f t="shared" si="0"/>
        <v>88603.32</v>
      </c>
      <c r="P29" s="1090"/>
      <c r="Q29" s="1090"/>
    </row>
    <row r="30" spans="1:17" s="1066" customFormat="1" ht="18.75">
      <c r="A30" s="1087" t="s">
        <v>647</v>
      </c>
      <c r="B30" s="1192">
        <v>3167.69</v>
      </c>
      <c r="C30" s="1192">
        <v>8789.85</v>
      </c>
      <c r="D30" s="1088">
        <v>1877.71</v>
      </c>
      <c r="E30" s="1088">
        <v>4596.25</v>
      </c>
      <c r="F30" s="1086">
        <v>1220.47</v>
      </c>
      <c r="G30" s="1086">
        <v>3025.71</v>
      </c>
      <c r="H30" s="1086">
        <v>326.85000000000002</v>
      </c>
      <c r="I30" s="1086">
        <v>826.31</v>
      </c>
      <c r="J30" s="1086">
        <v>81.069999999999993</v>
      </c>
      <c r="K30" s="1086">
        <v>210.7</v>
      </c>
      <c r="L30" s="1086">
        <v>0</v>
      </c>
      <c r="M30" s="1086">
        <v>0</v>
      </c>
      <c r="N30" s="1089">
        <f t="shared" si="0"/>
        <v>6673.79</v>
      </c>
      <c r="O30" s="1089">
        <f t="shared" si="0"/>
        <v>17448.820000000003</v>
      </c>
      <c r="P30" s="1090"/>
      <c r="Q30" s="1090"/>
    </row>
    <row r="31" spans="1:17" s="1066" customFormat="1" ht="18.75">
      <c r="A31" s="1087" t="s">
        <v>610</v>
      </c>
      <c r="B31" s="1192">
        <v>1079.75</v>
      </c>
      <c r="C31" s="1192">
        <v>4810.01</v>
      </c>
      <c r="D31" s="1088">
        <v>556.54</v>
      </c>
      <c r="E31" s="1088">
        <v>2505.84</v>
      </c>
      <c r="F31" s="1086">
        <v>232.41</v>
      </c>
      <c r="G31" s="1086">
        <v>1042.1600000000001</v>
      </c>
      <c r="H31" s="1086">
        <v>211.28</v>
      </c>
      <c r="I31" s="1086">
        <v>965.04</v>
      </c>
      <c r="J31" s="1086">
        <v>419.51</v>
      </c>
      <c r="K31" s="1086">
        <v>1937.06</v>
      </c>
      <c r="L31" s="1086">
        <v>634.87</v>
      </c>
      <c r="M31" s="1086">
        <v>2840.41</v>
      </c>
      <c r="N31" s="1089">
        <f t="shared" si="0"/>
        <v>3134.3599999999997</v>
      </c>
      <c r="O31" s="1089">
        <f t="shared" si="0"/>
        <v>14100.519999999999</v>
      </c>
      <c r="P31" s="1090"/>
      <c r="Q31" s="1090"/>
    </row>
    <row r="32" spans="1:17" s="1066" customFormat="1" ht="18.75">
      <c r="A32" s="1087" t="s">
        <v>648</v>
      </c>
      <c r="B32" s="1192">
        <v>408.65</v>
      </c>
      <c r="C32" s="1192">
        <v>1123.75</v>
      </c>
      <c r="D32" s="1088">
        <v>97.73</v>
      </c>
      <c r="E32" s="1088">
        <v>268.75</v>
      </c>
      <c r="F32" s="1086">
        <v>17.27</v>
      </c>
      <c r="G32" s="1086">
        <v>47.5</v>
      </c>
      <c r="H32" s="1086">
        <v>45.45</v>
      </c>
      <c r="I32" s="1086">
        <v>125</v>
      </c>
      <c r="J32" s="1086">
        <v>0</v>
      </c>
      <c r="K32" s="1086">
        <v>0</v>
      </c>
      <c r="L32" s="1086">
        <v>0</v>
      </c>
      <c r="M32" s="1086">
        <v>0</v>
      </c>
      <c r="N32" s="1089">
        <f t="shared" si="0"/>
        <v>569.1</v>
      </c>
      <c r="O32" s="1089">
        <f>SUM(C32+E32+G32+I32+K32+M32)</f>
        <v>1565</v>
      </c>
      <c r="P32" s="1090"/>
      <c r="Q32" s="1090"/>
    </row>
    <row r="33" spans="1:17" s="1066" customFormat="1" ht="18.75">
      <c r="A33" s="1087" t="s">
        <v>649</v>
      </c>
      <c r="B33" s="1192">
        <v>3646.37</v>
      </c>
      <c r="C33" s="1192">
        <v>20300.84</v>
      </c>
      <c r="D33" s="1088">
        <v>210.51</v>
      </c>
      <c r="E33" s="1088">
        <v>1094.72</v>
      </c>
      <c r="F33" s="1086">
        <v>155.78</v>
      </c>
      <c r="G33" s="1086">
        <v>857.43</v>
      </c>
      <c r="H33" s="1086">
        <v>1253.3800000000001</v>
      </c>
      <c r="I33" s="1086">
        <v>6919.28</v>
      </c>
      <c r="J33" s="1086">
        <v>4367.55</v>
      </c>
      <c r="K33" s="1086">
        <v>24471.02</v>
      </c>
      <c r="L33" s="1086">
        <v>2556.25</v>
      </c>
      <c r="M33" s="1086">
        <v>14378.9</v>
      </c>
      <c r="N33" s="1089">
        <f t="shared" si="0"/>
        <v>12189.84</v>
      </c>
      <c r="O33" s="1089">
        <f>SUM(C33+E33+G33+I33+K33+M33)</f>
        <v>68022.19</v>
      </c>
      <c r="P33" s="1090"/>
      <c r="Q33" s="1090"/>
    </row>
    <row r="34" spans="1:17" s="1066" customFormat="1" ht="18.75">
      <c r="A34" s="1087" t="s">
        <v>650</v>
      </c>
      <c r="B34" s="1192">
        <v>2180.75</v>
      </c>
      <c r="C34" s="1192">
        <v>7882.64</v>
      </c>
      <c r="D34" s="1088">
        <v>2488.0700000000002</v>
      </c>
      <c r="E34" s="1088">
        <v>9002.3700000000008</v>
      </c>
      <c r="F34" s="1086">
        <v>3068.18</v>
      </c>
      <c r="G34" s="1086">
        <v>11562.04</v>
      </c>
      <c r="H34" s="1086">
        <v>3856.7</v>
      </c>
      <c r="I34" s="1086">
        <v>14321.18</v>
      </c>
      <c r="J34" s="1086">
        <v>4072.69</v>
      </c>
      <c r="K34" s="1086">
        <v>14392.49</v>
      </c>
      <c r="L34" s="1086">
        <v>3779.36</v>
      </c>
      <c r="M34" s="1086">
        <v>15234.03</v>
      </c>
      <c r="N34" s="1089">
        <f t="shared" si="0"/>
        <v>19445.75</v>
      </c>
      <c r="O34" s="1089">
        <f>SUM(C34+E34+G34+I34+K34+M34)</f>
        <v>72394.75</v>
      </c>
      <c r="P34" s="1090"/>
      <c r="Q34" s="1090"/>
    </row>
    <row r="35" spans="1:17" s="1066" customFormat="1" ht="18.75">
      <c r="A35" s="1087" t="s">
        <v>60</v>
      </c>
      <c r="B35" s="1192">
        <v>594.29</v>
      </c>
      <c r="C35" s="1192">
        <v>2788.82</v>
      </c>
      <c r="D35" s="1088">
        <v>276</v>
      </c>
      <c r="E35" s="1088">
        <v>1275.1199999999999</v>
      </c>
      <c r="F35" s="1086">
        <v>183.51</v>
      </c>
      <c r="G35" s="1086">
        <v>989.41</v>
      </c>
      <c r="H35" s="1086">
        <v>1305.6099999999999</v>
      </c>
      <c r="I35" s="1086">
        <v>6289.48</v>
      </c>
      <c r="J35" s="1086">
        <v>2797.24</v>
      </c>
      <c r="K35" s="1086">
        <v>13772.76</v>
      </c>
      <c r="L35" s="1086">
        <v>5596.94</v>
      </c>
      <c r="M35" s="1086">
        <v>24671.89</v>
      </c>
      <c r="N35" s="1089">
        <f t="shared" si="0"/>
        <v>10753.59</v>
      </c>
      <c r="O35" s="1089">
        <f>SUM(C35+E35+G35+I35+K35+M35)</f>
        <v>49787.479999999996</v>
      </c>
      <c r="P35" s="1090"/>
      <c r="Q35" s="1090"/>
    </row>
    <row r="36" spans="1:17" s="1066" customFormat="1" ht="18.75">
      <c r="A36" s="1087" t="s">
        <v>651</v>
      </c>
      <c r="B36" s="1192">
        <v>0</v>
      </c>
      <c r="C36" s="1192">
        <v>0</v>
      </c>
      <c r="D36" s="1088">
        <v>0</v>
      </c>
      <c r="E36" s="1088">
        <v>0</v>
      </c>
      <c r="F36" s="1086">
        <v>0</v>
      </c>
      <c r="G36" s="1086">
        <v>0</v>
      </c>
      <c r="H36" s="1086">
        <v>0</v>
      </c>
      <c r="I36" s="1086">
        <v>0</v>
      </c>
      <c r="J36" s="1086">
        <v>0</v>
      </c>
      <c r="K36" s="1086">
        <v>0</v>
      </c>
      <c r="L36" s="1086">
        <v>0</v>
      </c>
      <c r="M36" s="1086">
        <v>0</v>
      </c>
      <c r="N36" s="1089">
        <f t="shared" si="0"/>
        <v>0</v>
      </c>
      <c r="O36" s="1089">
        <f t="shared" si="0"/>
        <v>0</v>
      </c>
      <c r="P36" s="1090"/>
      <c r="Q36" s="1090"/>
    </row>
    <row r="37" spans="1:17" s="1066" customFormat="1" ht="18.75">
      <c r="A37" s="1087" t="s">
        <v>652</v>
      </c>
      <c r="B37" s="1192">
        <v>41.25</v>
      </c>
      <c r="C37" s="1192">
        <v>131.04</v>
      </c>
      <c r="D37" s="1088">
        <v>111.14</v>
      </c>
      <c r="E37" s="1088">
        <v>347.77</v>
      </c>
      <c r="F37" s="1086">
        <v>116.4</v>
      </c>
      <c r="G37" s="1086">
        <v>325.69</v>
      </c>
      <c r="H37" s="1086">
        <v>110.22</v>
      </c>
      <c r="I37" s="1086">
        <v>299.13</v>
      </c>
      <c r="J37" s="1086">
        <v>109.76</v>
      </c>
      <c r="K37" s="1086">
        <v>328.43</v>
      </c>
      <c r="L37" s="1086">
        <v>60.2</v>
      </c>
      <c r="M37" s="1086">
        <v>145.68</v>
      </c>
      <c r="N37" s="1089">
        <f t="shared" si="0"/>
        <v>548.97</v>
      </c>
      <c r="O37" s="1089">
        <f t="shared" si="0"/>
        <v>1577.7400000000002</v>
      </c>
      <c r="P37" s="1090"/>
      <c r="Q37" s="1090"/>
    </row>
    <row r="38" spans="1:17" s="1066" customFormat="1" ht="18.75">
      <c r="A38" s="1087" t="s">
        <v>653</v>
      </c>
      <c r="B38" s="1192">
        <v>0</v>
      </c>
      <c r="C38" s="1192">
        <v>0</v>
      </c>
      <c r="D38" s="1088">
        <v>0</v>
      </c>
      <c r="E38" s="1088">
        <v>0</v>
      </c>
      <c r="F38" s="1086">
        <v>0</v>
      </c>
      <c r="G38" s="1086">
        <v>0</v>
      </c>
      <c r="H38" s="1086">
        <v>0</v>
      </c>
      <c r="I38" s="1086">
        <v>0</v>
      </c>
      <c r="J38" s="1086">
        <v>0</v>
      </c>
      <c r="K38" s="1086">
        <v>0</v>
      </c>
      <c r="L38" s="1086">
        <v>0</v>
      </c>
      <c r="M38" s="1086">
        <v>0</v>
      </c>
      <c r="N38" s="1089">
        <f t="shared" si="0"/>
        <v>0</v>
      </c>
      <c r="O38" s="1089">
        <f t="shared" si="0"/>
        <v>0</v>
      </c>
      <c r="P38" s="1090"/>
      <c r="Q38" s="1090"/>
    </row>
    <row r="39" spans="1:17" s="1066" customFormat="1" ht="18.75">
      <c r="A39" s="1087" t="s">
        <v>654</v>
      </c>
      <c r="B39" s="1192">
        <v>644.84</v>
      </c>
      <c r="C39" s="1192">
        <v>7221.06</v>
      </c>
      <c r="D39" s="1088">
        <v>55.93</v>
      </c>
      <c r="E39" s="1088">
        <v>625.79999999999995</v>
      </c>
      <c r="F39" s="1086">
        <v>16</v>
      </c>
      <c r="G39" s="1086">
        <v>179.52</v>
      </c>
      <c r="H39" s="1086">
        <v>0</v>
      </c>
      <c r="I39" s="1086">
        <v>0</v>
      </c>
      <c r="J39" s="1086">
        <v>0</v>
      </c>
      <c r="K39" s="1086">
        <v>0</v>
      </c>
      <c r="L39" s="1086">
        <v>0</v>
      </c>
      <c r="M39" s="1086">
        <v>0</v>
      </c>
      <c r="N39" s="1089">
        <f t="shared" si="0"/>
        <v>716.77</v>
      </c>
      <c r="O39" s="1089">
        <f t="shared" si="0"/>
        <v>8026.380000000001</v>
      </c>
      <c r="P39" s="1090"/>
      <c r="Q39" s="1090"/>
    </row>
    <row r="40" spans="1:17" s="1066" customFormat="1" ht="18.75">
      <c r="A40" s="1087" t="s">
        <v>655</v>
      </c>
      <c r="B40" s="1192">
        <v>314.70999999999998</v>
      </c>
      <c r="C40" s="1192">
        <v>1380.16</v>
      </c>
      <c r="D40" s="1088">
        <v>183.6</v>
      </c>
      <c r="E40" s="1088">
        <v>845.06</v>
      </c>
      <c r="F40" s="1086">
        <v>460.55</v>
      </c>
      <c r="G40" s="1086">
        <v>2043.58</v>
      </c>
      <c r="H40" s="1086">
        <v>371.03</v>
      </c>
      <c r="I40" s="1086">
        <v>1669.79</v>
      </c>
      <c r="J40" s="1086">
        <v>1114.69</v>
      </c>
      <c r="K40" s="1086">
        <v>4834.2700000000004</v>
      </c>
      <c r="L40" s="1086">
        <v>1139.02</v>
      </c>
      <c r="M40" s="1086">
        <v>5112.3500000000004</v>
      </c>
      <c r="N40" s="1089">
        <f t="shared" si="0"/>
        <v>3583.6</v>
      </c>
      <c r="O40" s="1089">
        <f t="shared" si="0"/>
        <v>15885.210000000001</v>
      </c>
      <c r="P40" s="1090"/>
      <c r="Q40" s="1090"/>
    </row>
    <row r="41" spans="1:17" s="1066" customFormat="1" ht="18.75">
      <c r="A41" s="1087" t="s">
        <v>656</v>
      </c>
      <c r="B41" s="1192">
        <v>0</v>
      </c>
      <c r="C41" s="1192">
        <v>0</v>
      </c>
      <c r="D41" s="1088">
        <v>0</v>
      </c>
      <c r="E41" s="1088">
        <v>0</v>
      </c>
      <c r="F41" s="1086">
        <v>0</v>
      </c>
      <c r="G41" s="1086">
        <v>0</v>
      </c>
      <c r="H41" s="1086">
        <v>0</v>
      </c>
      <c r="I41" s="1086">
        <v>0</v>
      </c>
      <c r="J41" s="1086">
        <v>0</v>
      </c>
      <c r="K41" s="1086">
        <v>0</v>
      </c>
      <c r="L41" s="1086">
        <v>0</v>
      </c>
      <c r="M41" s="1086">
        <v>0</v>
      </c>
      <c r="N41" s="1089">
        <f t="shared" si="0"/>
        <v>0</v>
      </c>
      <c r="O41" s="1089">
        <f t="shared" si="0"/>
        <v>0</v>
      </c>
      <c r="P41" s="1090"/>
      <c r="Q41" s="1090"/>
    </row>
    <row r="42" spans="1:17" s="1066" customFormat="1" ht="18.75">
      <c r="A42" s="1087" t="s">
        <v>657</v>
      </c>
      <c r="B42" s="1192">
        <v>0</v>
      </c>
      <c r="C42" s="1192">
        <v>0</v>
      </c>
      <c r="D42" s="1088">
        <v>0</v>
      </c>
      <c r="E42" s="1088">
        <v>0</v>
      </c>
      <c r="F42" s="1086">
        <v>0</v>
      </c>
      <c r="G42" s="1086">
        <v>0</v>
      </c>
      <c r="H42" s="1086">
        <v>144.13999999999999</v>
      </c>
      <c r="I42" s="1086">
        <v>365.18</v>
      </c>
      <c r="J42" s="1086">
        <v>297.37</v>
      </c>
      <c r="K42" s="1086">
        <v>773.79</v>
      </c>
      <c r="L42" s="1086">
        <v>202.42</v>
      </c>
      <c r="M42" s="1086">
        <v>592.65</v>
      </c>
      <c r="N42" s="1089">
        <f t="shared" si="0"/>
        <v>643.92999999999995</v>
      </c>
      <c r="O42" s="1089">
        <f t="shared" si="0"/>
        <v>1731.62</v>
      </c>
      <c r="P42" s="1090"/>
      <c r="Q42" s="1090"/>
    </row>
    <row r="43" spans="1:17" s="1066" customFormat="1" ht="18.75">
      <c r="A43" s="1087" t="s">
        <v>658</v>
      </c>
      <c r="B43" s="1192">
        <v>1906.31</v>
      </c>
      <c r="C43" s="1192">
        <v>5643.94</v>
      </c>
      <c r="D43" s="1088">
        <v>386.8</v>
      </c>
      <c r="E43" s="1088">
        <v>1148.8</v>
      </c>
      <c r="F43" s="1086">
        <v>192.8</v>
      </c>
      <c r="G43" s="1086">
        <v>572.62</v>
      </c>
      <c r="H43" s="1086">
        <v>41.2</v>
      </c>
      <c r="I43" s="1086">
        <v>122.36</v>
      </c>
      <c r="J43" s="1086">
        <v>34</v>
      </c>
      <c r="K43" s="1086">
        <v>100.98</v>
      </c>
      <c r="L43" s="1086">
        <v>38.6</v>
      </c>
      <c r="M43" s="1086">
        <v>114.64</v>
      </c>
      <c r="N43" s="1089">
        <f t="shared" si="0"/>
        <v>2599.71</v>
      </c>
      <c r="O43" s="1089">
        <f t="shared" si="0"/>
        <v>7703.3399999999992</v>
      </c>
      <c r="P43" s="1090"/>
      <c r="Q43" s="1090"/>
    </row>
    <row r="44" spans="1:17" s="1066" customFormat="1" ht="18.75">
      <c r="A44" s="1087" t="s">
        <v>659</v>
      </c>
      <c r="B44" s="1192">
        <v>0</v>
      </c>
      <c r="C44" s="1192">
        <v>0</v>
      </c>
      <c r="D44" s="1088">
        <v>0</v>
      </c>
      <c r="E44" s="1088">
        <v>0</v>
      </c>
      <c r="F44" s="1086">
        <v>0</v>
      </c>
      <c r="G44" s="1086">
        <v>0</v>
      </c>
      <c r="H44" s="1086">
        <v>0</v>
      </c>
      <c r="I44" s="1086">
        <v>0</v>
      </c>
      <c r="J44" s="1086">
        <v>0</v>
      </c>
      <c r="K44" s="1086">
        <v>0</v>
      </c>
      <c r="L44" s="1086">
        <v>0</v>
      </c>
      <c r="M44" s="1086">
        <v>0</v>
      </c>
      <c r="N44" s="1089">
        <f t="shared" si="0"/>
        <v>0</v>
      </c>
      <c r="O44" s="1089">
        <f t="shared" si="0"/>
        <v>0</v>
      </c>
      <c r="P44" s="1090"/>
      <c r="Q44" s="1090"/>
    </row>
    <row r="45" spans="1:17" s="1066" customFormat="1" ht="18.75">
      <c r="A45" s="1087" t="s">
        <v>304</v>
      </c>
      <c r="B45" s="1192">
        <v>11090.06</v>
      </c>
      <c r="C45" s="1192">
        <v>50335.02</v>
      </c>
      <c r="D45" s="1088">
        <v>8734.19</v>
      </c>
      <c r="E45" s="1088">
        <v>38451.43</v>
      </c>
      <c r="F45" s="1086">
        <v>13146.84</v>
      </c>
      <c r="G45" s="1086">
        <v>58952.83</v>
      </c>
      <c r="H45" s="1086">
        <v>15808.61</v>
      </c>
      <c r="I45" s="1086">
        <v>66370.83</v>
      </c>
      <c r="J45" s="1086">
        <v>8673.43</v>
      </c>
      <c r="K45" s="1086">
        <v>33871.230000000003</v>
      </c>
      <c r="L45" s="1086">
        <v>13597.58</v>
      </c>
      <c r="M45" s="1086">
        <v>62543.03</v>
      </c>
      <c r="N45" s="1089">
        <f t="shared" si="0"/>
        <v>71050.709999999992</v>
      </c>
      <c r="O45" s="1089">
        <f>SUM(C45+E45+G45+I45+K45+M45)</f>
        <v>310524.37</v>
      </c>
      <c r="P45" s="1090"/>
      <c r="Q45" s="1090"/>
    </row>
    <row r="46" spans="1:17" s="1066" customFormat="1" ht="18.75">
      <c r="A46" s="1087" t="s">
        <v>660</v>
      </c>
      <c r="B46" s="1192">
        <v>0</v>
      </c>
      <c r="C46" s="1192">
        <v>0</v>
      </c>
      <c r="D46" s="1088">
        <v>261.33999999999997</v>
      </c>
      <c r="E46" s="1088">
        <v>323.01</v>
      </c>
      <c r="F46" s="1086">
        <v>306.67</v>
      </c>
      <c r="G46" s="1086">
        <v>269.87</v>
      </c>
      <c r="H46" s="1086">
        <v>177.24</v>
      </c>
      <c r="I46" s="1086">
        <v>394.01</v>
      </c>
      <c r="J46" s="1086">
        <v>2172.42</v>
      </c>
      <c r="K46" s="1086">
        <v>4499.38</v>
      </c>
      <c r="L46" s="1086">
        <v>1340.87</v>
      </c>
      <c r="M46" s="1086">
        <v>2880.21</v>
      </c>
      <c r="N46" s="1089">
        <f t="shared" si="0"/>
        <v>4258.54</v>
      </c>
      <c r="O46" s="1089">
        <f>SUM(C46+E46+G46+I46+K46+M46)</f>
        <v>8366.48</v>
      </c>
      <c r="P46" s="1090"/>
      <c r="Q46" s="1090"/>
    </row>
    <row r="47" spans="1:17" s="1066" customFormat="1" ht="18.75">
      <c r="A47" s="1087" t="s">
        <v>661</v>
      </c>
      <c r="B47" s="1192">
        <v>34.4</v>
      </c>
      <c r="C47" s="1192">
        <v>83.25</v>
      </c>
      <c r="D47" s="1088">
        <v>84.4</v>
      </c>
      <c r="E47" s="1088">
        <v>204.25</v>
      </c>
      <c r="F47" s="1086">
        <v>0</v>
      </c>
      <c r="G47" s="1086">
        <v>0</v>
      </c>
      <c r="H47" s="1086">
        <v>18.2</v>
      </c>
      <c r="I47" s="1086">
        <v>44.04</v>
      </c>
      <c r="J47" s="1086">
        <v>0</v>
      </c>
      <c r="K47" s="1086">
        <v>0</v>
      </c>
      <c r="L47" s="1086">
        <v>227.2</v>
      </c>
      <c r="M47" s="1086">
        <v>2549.1799999999998</v>
      </c>
      <c r="N47" s="1089">
        <f t="shared" si="0"/>
        <v>364.2</v>
      </c>
      <c r="O47" s="1089">
        <f>SUM(C47+E47+G47+I47+K47+M47)</f>
        <v>2880.72</v>
      </c>
      <c r="P47" s="1090"/>
      <c r="Q47" s="1090"/>
    </row>
    <row r="48" spans="1:17" s="1066" customFormat="1" ht="18.75">
      <c r="A48" s="1073" t="s">
        <v>115</v>
      </c>
      <c r="B48" s="1193">
        <f>SUM(B9:B17,B19:B43,B45:B47)</f>
        <v>50070.59</v>
      </c>
      <c r="C48" s="1193">
        <f>SUM(C8:C47)</f>
        <v>190231.48</v>
      </c>
      <c r="D48" s="1193">
        <f t="shared" ref="D48" si="1">SUM(D9:D17,D19:D43,D45:D47)</f>
        <v>38406.439999999995</v>
      </c>
      <c r="E48" s="1193">
        <f t="shared" ref="E48" si="2">SUM(E8:E47)</f>
        <v>134041.34</v>
      </c>
      <c r="F48" s="1193">
        <f t="shared" ref="F48" si="3">SUM(F9:F17,F19:F43,F45:F47)</f>
        <v>32486.509999999995</v>
      </c>
      <c r="G48" s="1193">
        <f t="shared" ref="G48" si="4">SUM(G8:G47)</f>
        <v>127859.20999999999</v>
      </c>
      <c r="H48" s="1193">
        <f t="shared" ref="H48" si="5">SUM(H9:H17,H19:H43,H45:H47)</f>
        <v>39279.230000000003</v>
      </c>
      <c r="I48" s="1193">
        <f t="shared" ref="I48" si="6">SUM(I8:I47)</f>
        <v>153628.44</v>
      </c>
      <c r="J48" s="1193">
        <f t="shared" ref="J48" si="7">SUM(J9:J17,J19:J43,J45:J47)</f>
        <v>45884.639999999999</v>
      </c>
      <c r="K48" s="1193">
        <f t="shared" ref="K48" si="8">SUM(K8:K47)</f>
        <v>164582.53</v>
      </c>
      <c r="L48" s="1193">
        <f t="shared" ref="L48" si="9">SUM(L9:L17,L19:L43,L45:L47)</f>
        <v>56358.479999999989</v>
      </c>
      <c r="M48" s="1193">
        <f t="shared" ref="M48" si="10">SUM(M8:M47)</f>
        <v>219058.3</v>
      </c>
      <c r="N48" s="1193">
        <f t="shared" ref="N48" si="11">SUM(N9:N17,N19:N43,N45:N47)</f>
        <v>262485.88999999996</v>
      </c>
      <c r="O48" s="1193">
        <f t="shared" ref="O48" si="12">SUM(O8:O47)</f>
        <v>989401.29999999981</v>
      </c>
      <c r="P48" s="1090"/>
      <c r="Q48" s="1090"/>
    </row>
    <row r="49" spans="1:17" s="1066" customFormat="1" ht="18.75">
      <c r="A49" s="1081" t="s">
        <v>481</v>
      </c>
      <c r="B49" s="1092"/>
      <c r="C49" s="1083"/>
      <c r="D49" s="1083"/>
      <c r="E49" s="1084"/>
      <c r="F49" s="1083"/>
      <c r="G49" s="1084"/>
      <c r="H49" s="1088"/>
      <c r="I49" s="1084"/>
      <c r="J49" s="1083"/>
      <c r="K49" s="1083"/>
      <c r="L49" s="1083"/>
      <c r="M49" s="1083"/>
      <c r="N49" s="1083" t="s">
        <v>14</v>
      </c>
      <c r="O49" s="1083" t="s">
        <v>14</v>
      </c>
      <c r="P49" s="1090"/>
      <c r="Q49" s="1090"/>
    </row>
    <row r="50" spans="1:17" s="1066" customFormat="1" ht="18.75">
      <c r="A50" s="1087" t="s">
        <v>662</v>
      </c>
      <c r="B50" s="1086">
        <v>41408.29</v>
      </c>
      <c r="C50" s="1086">
        <v>46042.57</v>
      </c>
      <c r="D50" s="1088">
        <v>38183.629999999997</v>
      </c>
      <c r="E50" s="1086">
        <v>42989.5</v>
      </c>
      <c r="F50" s="1086">
        <v>42100.01</v>
      </c>
      <c r="G50" s="1086">
        <v>47082.66</v>
      </c>
      <c r="H50" s="1086">
        <v>38466.69</v>
      </c>
      <c r="I50" s="1086">
        <v>43043.3</v>
      </c>
      <c r="J50" s="1086">
        <v>36625.980000000003</v>
      </c>
      <c r="K50" s="1086">
        <v>40611.870000000003</v>
      </c>
      <c r="L50" s="1086">
        <v>33319.550000000003</v>
      </c>
      <c r="M50" s="1086">
        <v>39522.870000000003</v>
      </c>
      <c r="N50" s="1089">
        <f>SUM(B50+D50+F50+H50+J50+L50)</f>
        <v>230104.15000000002</v>
      </c>
      <c r="O50" s="1089">
        <f>SUM(C50+E50+G50+I50+K50+M50)</f>
        <v>259292.77000000002</v>
      </c>
      <c r="P50" s="1090"/>
      <c r="Q50" s="1090"/>
    </row>
    <row r="51" spans="1:17" s="1066" customFormat="1" ht="18.75">
      <c r="A51" s="1087" t="s">
        <v>663</v>
      </c>
      <c r="B51" s="1086">
        <v>67993.25</v>
      </c>
      <c r="C51" s="1086">
        <v>162023.24</v>
      </c>
      <c r="D51" s="1088">
        <v>71374.36</v>
      </c>
      <c r="E51" s="1086">
        <v>170413.41</v>
      </c>
      <c r="F51" s="1086">
        <v>75531.929999999993</v>
      </c>
      <c r="G51" s="1086">
        <v>180362.54</v>
      </c>
      <c r="H51" s="1086">
        <v>91088.94</v>
      </c>
      <c r="I51" s="1086">
        <v>217517.24</v>
      </c>
      <c r="J51" s="1086">
        <v>66409.710000000006</v>
      </c>
      <c r="K51" s="1086">
        <v>158376.78</v>
      </c>
      <c r="L51" s="1086">
        <v>65087.85</v>
      </c>
      <c r="M51" s="1086">
        <v>155373.84</v>
      </c>
      <c r="N51" s="1089">
        <f t="shared" ref="N51:O56" si="13">SUM(B51+D51+F51+H51+J51+L51)</f>
        <v>437486.04</v>
      </c>
      <c r="O51" s="1089">
        <f t="shared" si="13"/>
        <v>1044067.05</v>
      </c>
      <c r="P51" s="1090"/>
      <c r="Q51" s="1090"/>
    </row>
    <row r="52" spans="1:17" s="1066" customFormat="1" ht="18.75">
      <c r="A52" s="1087" t="s">
        <v>664</v>
      </c>
      <c r="B52" s="1086">
        <v>0</v>
      </c>
      <c r="C52" s="1086">
        <v>0</v>
      </c>
      <c r="D52" s="1088">
        <v>0</v>
      </c>
      <c r="E52" s="1086">
        <v>0</v>
      </c>
      <c r="F52" s="1086">
        <v>0</v>
      </c>
      <c r="G52" s="1086">
        <v>0</v>
      </c>
      <c r="H52" s="1086">
        <v>0</v>
      </c>
      <c r="I52" s="1088">
        <v>0</v>
      </c>
      <c r="J52" s="1086">
        <v>0</v>
      </c>
      <c r="K52" s="1086">
        <v>0</v>
      </c>
      <c r="L52" s="1086">
        <v>0</v>
      </c>
      <c r="M52" s="1086">
        <v>0</v>
      </c>
      <c r="N52" s="1089">
        <f t="shared" si="13"/>
        <v>0</v>
      </c>
      <c r="O52" s="1089">
        <f t="shared" si="13"/>
        <v>0</v>
      </c>
      <c r="P52" s="1090"/>
      <c r="Q52" s="1090"/>
    </row>
    <row r="53" spans="1:17" s="1066" customFormat="1" ht="18.75">
      <c r="A53" s="1087" t="s">
        <v>665</v>
      </c>
      <c r="B53" s="1086">
        <v>3562.41</v>
      </c>
      <c r="C53" s="1086">
        <v>5564.97</v>
      </c>
      <c r="D53" s="1088">
        <v>4058.51</v>
      </c>
      <c r="E53" s="1086">
        <v>6129.4</v>
      </c>
      <c r="F53" s="1086">
        <v>4318.25</v>
      </c>
      <c r="G53" s="1086">
        <v>6453.7</v>
      </c>
      <c r="H53" s="1086">
        <v>4220.45</v>
      </c>
      <c r="I53" s="1086">
        <v>6401.5</v>
      </c>
      <c r="J53" s="1086">
        <v>5273.43</v>
      </c>
      <c r="K53" s="1086">
        <v>7933.29</v>
      </c>
      <c r="L53" s="1086">
        <v>5693.32</v>
      </c>
      <c r="M53" s="1086">
        <v>8631.1</v>
      </c>
      <c r="N53" s="1089">
        <f t="shared" si="13"/>
        <v>27126.37</v>
      </c>
      <c r="O53" s="1089">
        <f t="shared" si="13"/>
        <v>41113.96</v>
      </c>
      <c r="P53" s="1090"/>
      <c r="Q53" s="1090"/>
    </row>
    <row r="54" spans="1:17" s="1066" customFormat="1" ht="18.75">
      <c r="A54" s="1087" t="s">
        <v>666</v>
      </c>
      <c r="B54" s="1086">
        <v>16154.13</v>
      </c>
      <c r="C54" s="1086">
        <v>46168.36</v>
      </c>
      <c r="D54" s="1088">
        <v>17596.71</v>
      </c>
      <c r="E54" s="1086">
        <v>50034.32</v>
      </c>
      <c r="F54" s="1086">
        <v>19037.27</v>
      </c>
      <c r="G54" s="1086">
        <v>41468.43</v>
      </c>
      <c r="H54" s="1086">
        <v>18696.09</v>
      </c>
      <c r="I54" s="1086">
        <v>35322.06</v>
      </c>
      <c r="J54" s="1086">
        <v>17580.34</v>
      </c>
      <c r="K54" s="1086">
        <v>32937.599999999999</v>
      </c>
      <c r="L54" s="1086">
        <v>18687.43</v>
      </c>
      <c r="M54" s="1086">
        <v>32460.34</v>
      </c>
      <c r="N54" s="1089">
        <f t="shared" si="13"/>
        <v>107751.97</v>
      </c>
      <c r="O54" s="1089">
        <f t="shared" si="13"/>
        <v>238391.11</v>
      </c>
      <c r="P54" s="1090"/>
      <c r="Q54" s="1090"/>
    </row>
    <row r="55" spans="1:17" s="1066" customFormat="1" ht="18.75">
      <c r="A55" s="1087" t="s">
        <v>667</v>
      </c>
      <c r="B55" s="1086">
        <v>10774.84</v>
      </c>
      <c r="C55" s="1086">
        <v>34371.11</v>
      </c>
      <c r="D55" s="1088">
        <v>15096.67</v>
      </c>
      <c r="E55" s="1086">
        <v>47607.99</v>
      </c>
      <c r="F55" s="1086">
        <v>24637.599999999999</v>
      </c>
      <c r="G55" s="1086">
        <v>77387.289999999994</v>
      </c>
      <c r="H55" s="1086">
        <v>34840.879999999997</v>
      </c>
      <c r="I55" s="1086">
        <v>108794.92</v>
      </c>
      <c r="J55" s="1086">
        <v>25957</v>
      </c>
      <c r="K55" s="1086">
        <v>80783.649999999994</v>
      </c>
      <c r="L55" s="1086">
        <v>24157.66</v>
      </c>
      <c r="M55" s="1086">
        <v>74951.320000000007</v>
      </c>
      <c r="N55" s="1089">
        <f t="shared" si="13"/>
        <v>135464.65</v>
      </c>
      <c r="O55" s="1089">
        <f t="shared" si="13"/>
        <v>423896.27999999997</v>
      </c>
      <c r="P55" s="1090"/>
      <c r="Q55" s="1090"/>
    </row>
    <row r="56" spans="1:17" s="1066" customFormat="1" ht="18.75">
      <c r="A56" s="1087" t="s">
        <v>668</v>
      </c>
      <c r="B56" s="1086">
        <v>160.09</v>
      </c>
      <c r="C56" s="1086">
        <v>144.77000000000001</v>
      </c>
      <c r="D56" s="1088">
        <v>129.28</v>
      </c>
      <c r="E56" s="1086">
        <v>111.79</v>
      </c>
      <c r="F56" s="1086">
        <v>328.09</v>
      </c>
      <c r="G56" s="1086">
        <v>301.63</v>
      </c>
      <c r="H56" s="1086">
        <v>396.25</v>
      </c>
      <c r="I56" s="1086">
        <v>352.12</v>
      </c>
      <c r="J56" s="1086">
        <v>444.22</v>
      </c>
      <c r="K56" s="1086">
        <v>414.55</v>
      </c>
      <c r="L56" s="1086">
        <v>478.45</v>
      </c>
      <c r="M56" s="1086">
        <v>415.41</v>
      </c>
      <c r="N56" s="1089">
        <f t="shared" si="13"/>
        <v>1936.38</v>
      </c>
      <c r="O56" s="1089">
        <f t="shared" si="13"/>
        <v>1740.2700000000002</v>
      </c>
      <c r="P56" s="1090"/>
      <c r="Q56" s="1090"/>
    </row>
    <row r="57" spans="1:17" s="1066" customFormat="1" ht="18.75">
      <c r="A57" s="1073" t="s">
        <v>115</v>
      </c>
      <c r="B57" s="1091">
        <f>SUM(B50:B56)</f>
        <v>140053.01</v>
      </c>
      <c r="C57" s="1091">
        <f t="shared" ref="C57:O57" si="14">SUM(C50:C56)</f>
        <v>294315.02</v>
      </c>
      <c r="D57" s="1091">
        <f t="shared" si="14"/>
        <v>146439.16</v>
      </c>
      <c r="E57" s="1091">
        <f t="shared" si="14"/>
        <v>317286.40999999997</v>
      </c>
      <c r="F57" s="1091">
        <f t="shared" si="14"/>
        <v>165953.15</v>
      </c>
      <c r="G57" s="1091">
        <f t="shared" si="14"/>
        <v>353056.25</v>
      </c>
      <c r="H57" s="1091">
        <f t="shared" si="14"/>
        <v>187709.30000000002</v>
      </c>
      <c r="I57" s="1091">
        <f t="shared" si="14"/>
        <v>411431.13999999996</v>
      </c>
      <c r="J57" s="1091">
        <f t="shared" si="14"/>
        <v>152290.68</v>
      </c>
      <c r="K57" s="1091">
        <f t="shared" si="14"/>
        <v>321057.74</v>
      </c>
      <c r="L57" s="1091">
        <f t="shared" si="14"/>
        <v>147424.26</v>
      </c>
      <c r="M57" s="1091">
        <f t="shared" si="14"/>
        <v>311354.87999999995</v>
      </c>
      <c r="N57" s="1091">
        <f t="shared" si="14"/>
        <v>939869.55999999994</v>
      </c>
      <c r="O57" s="1091">
        <f t="shared" si="14"/>
        <v>2008501.4400000002</v>
      </c>
      <c r="P57" s="1090"/>
      <c r="Q57" s="1090"/>
    </row>
    <row r="58" spans="1:17" s="1066" customFormat="1" ht="18.75">
      <c r="A58" s="1081" t="s">
        <v>669</v>
      </c>
      <c r="B58" s="1083"/>
      <c r="C58" s="1083"/>
      <c r="D58" s="1083"/>
      <c r="E58" s="1084"/>
      <c r="F58" s="1083"/>
      <c r="G58" s="1084"/>
      <c r="H58" s="1088"/>
      <c r="I58" s="1084"/>
      <c r="J58" s="1083"/>
      <c r="K58" s="1083"/>
      <c r="L58" s="1083"/>
      <c r="M58" s="1083"/>
      <c r="N58" s="1083" t="s">
        <v>14</v>
      </c>
      <c r="O58" s="1083" t="s">
        <v>14</v>
      </c>
      <c r="P58" s="1090"/>
      <c r="Q58" s="1090"/>
    </row>
    <row r="59" spans="1:17" s="1066" customFormat="1" ht="18.75">
      <c r="A59" s="1087" t="s">
        <v>41</v>
      </c>
      <c r="B59" s="1086">
        <v>7402.24</v>
      </c>
      <c r="C59" s="1086">
        <v>37924.04</v>
      </c>
      <c r="D59" s="1088">
        <v>6521.4000000000005</v>
      </c>
      <c r="E59" s="1088">
        <v>33538.629999999997</v>
      </c>
      <c r="F59" s="1086">
        <v>8049.17</v>
      </c>
      <c r="G59" s="1086">
        <v>41018.01</v>
      </c>
      <c r="H59" s="1086">
        <v>7286.26</v>
      </c>
      <c r="I59" s="1086">
        <v>37245.120000000003</v>
      </c>
      <c r="J59" s="1086">
        <v>7499.07</v>
      </c>
      <c r="K59" s="1086">
        <v>38028.33</v>
      </c>
      <c r="L59" s="1086">
        <v>3717.34</v>
      </c>
      <c r="M59" s="1086">
        <v>19149.89</v>
      </c>
      <c r="N59" s="1089">
        <f t="shared" ref="N59:O65" si="15">SUM(B59+D59+F59+H59+J59+L59)</f>
        <v>40475.479999999996</v>
      </c>
      <c r="O59" s="1089">
        <f t="shared" si="15"/>
        <v>206904.02000000002</v>
      </c>
      <c r="P59" s="1090"/>
      <c r="Q59" s="1090"/>
    </row>
    <row r="60" spans="1:17" s="1066" customFormat="1" ht="18.75">
      <c r="A60" s="1087" t="s">
        <v>43</v>
      </c>
      <c r="B60" s="1086">
        <v>201.2</v>
      </c>
      <c r="C60" s="1086">
        <v>929.54</v>
      </c>
      <c r="D60" s="1088">
        <v>281.24</v>
      </c>
      <c r="E60" s="1088">
        <v>1411.76</v>
      </c>
      <c r="F60" s="1086">
        <v>528.53</v>
      </c>
      <c r="G60" s="1086">
        <v>2617.3000000000002</v>
      </c>
      <c r="H60" s="1086">
        <v>955.73</v>
      </c>
      <c r="I60" s="1086">
        <v>4501.46</v>
      </c>
      <c r="J60" s="1086">
        <v>939.56</v>
      </c>
      <c r="K60" s="1086">
        <v>4575.18</v>
      </c>
      <c r="L60" s="1086">
        <v>167.8</v>
      </c>
      <c r="M60" s="1086">
        <v>775.24</v>
      </c>
      <c r="N60" s="1089">
        <f t="shared" si="15"/>
        <v>3074.0600000000004</v>
      </c>
      <c r="O60" s="1089">
        <f t="shared" si="15"/>
        <v>14810.480000000001</v>
      </c>
      <c r="P60" s="1090"/>
      <c r="Q60" s="1090"/>
    </row>
    <row r="61" spans="1:17" s="1066" customFormat="1" ht="18.75">
      <c r="A61" s="1087" t="s">
        <v>55</v>
      </c>
      <c r="B61" s="1086">
        <v>11682.1</v>
      </c>
      <c r="C61" s="1086">
        <v>57883.28</v>
      </c>
      <c r="D61" s="1088">
        <v>8806.7899999999991</v>
      </c>
      <c r="E61" s="1088">
        <v>70811.66</v>
      </c>
      <c r="F61" s="1088">
        <v>13574.26</v>
      </c>
      <c r="G61" s="1088">
        <v>101304.9</v>
      </c>
      <c r="H61" s="1086">
        <v>11370.09</v>
      </c>
      <c r="I61" s="1086">
        <v>80863.31</v>
      </c>
      <c r="J61" s="1086">
        <v>9190.4699999999993</v>
      </c>
      <c r="K61" s="1086">
        <v>74768.72</v>
      </c>
      <c r="L61" s="1086">
        <v>8981.86</v>
      </c>
      <c r="M61" s="1086">
        <v>80661.7</v>
      </c>
      <c r="N61" s="1089">
        <f>SUM(B61+D61+F61+H61+J61+L61)</f>
        <v>63605.570000000007</v>
      </c>
      <c r="O61" s="1089">
        <f>SUM(C61+E61+G61+I61+K61+M61)</f>
        <v>466293.57</v>
      </c>
      <c r="P61" s="1090"/>
      <c r="Q61" s="1090"/>
    </row>
    <row r="62" spans="1:17" s="1066" customFormat="1" ht="18.75">
      <c r="A62" s="1087" t="s">
        <v>670</v>
      </c>
      <c r="B62" s="1086">
        <v>0</v>
      </c>
      <c r="C62" s="1086">
        <v>0</v>
      </c>
      <c r="D62" s="1088">
        <v>0</v>
      </c>
      <c r="E62" s="1088">
        <v>0</v>
      </c>
      <c r="F62" s="1086">
        <v>0</v>
      </c>
      <c r="G62" s="1086">
        <v>0</v>
      </c>
      <c r="H62" s="1086">
        <v>0</v>
      </c>
      <c r="I62" s="1086">
        <v>0</v>
      </c>
      <c r="J62" s="1086">
        <v>0</v>
      </c>
      <c r="K62" s="1086">
        <v>0</v>
      </c>
      <c r="L62" s="1086">
        <v>0</v>
      </c>
      <c r="M62" s="1086">
        <v>0</v>
      </c>
      <c r="N62" s="1089">
        <f t="shared" si="15"/>
        <v>0</v>
      </c>
      <c r="O62" s="1089">
        <f t="shared" si="15"/>
        <v>0</v>
      </c>
      <c r="P62" s="1090"/>
      <c r="Q62" s="1090"/>
    </row>
    <row r="63" spans="1:17" s="1066" customFormat="1" ht="18.75">
      <c r="A63" s="1087" t="s">
        <v>671</v>
      </c>
      <c r="B63" s="1086">
        <v>0</v>
      </c>
      <c r="C63" s="1086">
        <v>0</v>
      </c>
      <c r="D63" s="1088">
        <v>0</v>
      </c>
      <c r="E63" s="1088">
        <v>0</v>
      </c>
      <c r="F63" s="1086">
        <v>0</v>
      </c>
      <c r="G63" s="1086">
        <v>0</v>
      </c>
      <c r="H63" s="1086">
        <v>0</v>
      </c>
      <c r="I63" s="1086">
        <v>0</v>
      </c>
      <c r="J63" s="1086">
        <v>0</v>
      </c>
      <c r="K63" s="1086">
        <v>0</v>
      </c>
      <c r="L63" s="1086">
        <v>0</v>
      </c>
      <c r="M63" s="1086">
        <v>0</v>
      </c>
      <c r="N63" s="1089">
        <f t="shared" si="15"/>
        <v>0</v>
      </c>
      <c r="O63" s="1089">
        <f t="shared" si="15"/>
        <v>0</v>
      </c>
      <c r="P63" s="1090"/>
      <c r="Q63" s="1090"/>
    </row>
    <row r="64" spans="1:17" s="1066" customFormat="1" ht="18.75">
      <c r="A64" s="1087" t="s">
        <v>44</v>
      </c>
      <c r="B64" s="1086">
        <v>2300.04</v>
      </c>
      <c r="C64" s="1086">
        <v>25741.03</v>
      </c>
      <c r="D64" s="1088">
        <v>3703.38</v>
      </c>
      <c r="E64" s="1088">
        <v>41722.31</v>
      </c>
      <c r="F64" s="1086">
        <v>5402.48</v>
      </c>
      <c r="G64" s="1086">
        <v>57783.03</v>
      </c>
      <c r="H64" s="1086">
        <v>3555.84</v>
      </c>
      <c r="I64" s="1086">
        <v>33951.760000000002</v>
      </c>
      <c r="J64" s="1086">
        <v>3888.48</v>
      </c>
      <c r="K64" s="1086">
        <v>36548.639999999999</v>
      </c>
      <c r="L64" s="1086">
        <v>3214.76</v>
      </c>
      <c r="M64" s="1086">
        <v>31430.37</v>
      </c>
      <c r="N64" s="1089">
        <f t="shared" si="15"/>
        <v>22064.980000000003</v>
      </c>
      <c r="O64" s="1089">
        <f t="shared" si="15"/>
        <v>227177.14</v>
      </c>
      <c r="P64" s="1090"/>
      <c r="Q64" s="1090"/>
    </row>
    <row r="65" spans="1:34" s="1066" customFormat="1" ht="18.75">
      <c r="A65" s="1087" t="s">
        <v>40</v>
      </c>
      <c r="B65" s="1086">
        <v>9288.34</v>
      </c>
      <c r="C65" s="1086">
        <v>62651.24</v>
      </c>
      <c r="D65" s="1088">
        <v>10101.24</v>
      </c>
      <c r="E65" s="1088">
        <v>67313.279999999999</v>
      </c>
      <c r="F65" s="1086">
        <v>12081.99</v>
      </c>
      <c r="G65" s="1086">
        <v>74832.759999999995</v>
      </c>
      <c r="H65" s="1086">
        <v>10707.9</v>
      </c>
      <c r="I65" s="1086">
        <v>67761.990000000005</v>
      </c>
      <c r="J65" s="1086">
        <v>9853.91</v>
      </c>
      <c r="K65" s="1086">
        <v>59739.17</v>
      </c>
      <c r="L65" s="1086">
        <v>7434.02</v>
      </c>
      <c r="M65" s="1086">
        <v>40189.980000000003</v>
      </c>
      <c r="N65" s="1089">
        <f t="shared" si="15"/>
        <v>59467.400000000009</v>
      </c>
      <c r="O65" s="1089">
        <f t="shared" si="15"/>
        <v>372488.41999999993</v>
      </c>
      <c r="P65" s="1090"/>
      <c r="Q65" s="1090"/>
    </row>
    <row r="66" spans="1:34" s="1066" customFormat="1" ht="18.75">
      <c r="A66" s="1093" t="s">
        <v>115</v>
      </c>
      <c r="B66" s="1094">
        <f>SUM(B59:B65)</f>
        <v>30873.920000000002</v>
      </c>
      <c r="C66" s="1094">
        <f t="shared" ref="C66:O66" si="16">SUM(C59:C65)</f>
        <v>185129.13</v>
      </c>
      <c r="D66" s="1094">
        <f t="shared" si="16"/>
        <v>29414.050000000003</v>
      </c>
      <c r="E66" s="1094">
        <f t="shared" si="16"/>
        <v>214797.63999999998</v>
      </c>
      <c r="F66" s="1094">
        <f t="shared" si="16"/>
        <v>39636.43</v>
      </c>
      <c r="G66" s="1094">
        <f t="shared" si="16"/>
        <v>277556</v>
      </c>
      <c r="H66" s="1094">
        <f t="shared" si="16"/>
        <v>33875.82</v>
      </c>
      <c r="I66" s="1094">
        <f t="shared" si="16"/>
        <v>224323.64</v>
      </c>
      <c r="J66" s="1094">
        <f t="shared" si="16"/>
        <v>31371.489999999998</v>
      </c>
      <c r="K66" s="1094">
        <f t="shared" si="16"/>
        <v>213660.03999999998</v>
      </c>
      <c r="L66" s="1094">
        <f t="shared" si="16"/>
        <v>23515.78</v>
      </c>
      <c r="M66" s="1094">
        <f t="shared" si="16"/>
        <v>172207.18000000002</v>
      </c>
      <c r="N66" s="1094">
        <f t="shared" si="16"/>
        <v>188687.49</v>
      </c>
      <c r="O66" s="1094">
        <f t="shared" si="16"/>
        <v>1287673.6299999999</v>
      </c>
      <c r="P66" s="1090"/>
      <c r="Q66" s="1090"/>
    </row>
    <row r="67" spans="1:34" s="1066" customFormat="1" ht="18.75">
      <c r="A67" s="339" t="s">
        <v>339</v>
      </c>
      <c r="B67" s="1096"/>
      <c r="C67" s="1096"/>
      <c r="D67" s="1096"/>
      <c r="E67" s="1097"/>
      <c r="F67" s="1096"/>
      <c r="G67" s="1097"/>
      <c r="H67" s="1098"/>
      <c r="I67" s="1097"/>
      <c r="J67" s="1096"/>
      <c r="K67" s="1096"/>
      <c r="L67" s="1096"/>
      <c r="M67" s="1096"/>
      <c r="N67" s="1096"/>
      <c r="O67" s="1096"/>
      <c r="P67" s="1090"/>
      <c r="Q67" s="1090"/>
      <c r="R67" s="1095"/>
      <c r="S67" s="1095"/>
      <c r="T67" s="1095"/>
      <c r="U67" s="1095"/>
      <c r="V67" s="1095"/>
      <c r="Y67" s="1095"/>
      <c r="Z67" s="1095"/>
      <c r="AA67" s="1095"/>
      <c r="AB67" s="1095"/>
      <c r="AC67" s="1095"/>
      <c r="AD67" s="1095"/>
      <c r="AE67" s="1095"/>
      <c r="AF67" s="1095"/>
      <c r="AG67" s="1095"/>
      <c r="AH67" s="1095"/>
    </row>
    <row r="68" spans="1:34" s="1066" customFormat="1" ht="18.75">
      <c r="A68" s="1095"/>
      <c r="B68" s="1096"/>
      <c r="C68" s="1096"/>
      <c r="D68" s="1096"/>
      <c r="E68" s="1097"/>
      <c r="F68" s="1096"/>
      <c r="G68" s="1097"/>
      <c r="H68" s="1098"/>
      <c r="I68" s="1097"/>
      <c r="J68" s="1096"/>
      <c r="K68" s="1096"/>
      <c r="L68" s="1096"/>
      <c r="M68" s="1096"/>
      <c r="N68" s="1096"/>
      <c r="O68" s="1096"/>
      <c r="P68" s="1095"/>
      <c r="Q68" s="1095"/>
      <c r="R68" s="1095"/>
      <c r="S68" s="1095"/>
      <c r="T68" s="1095"/>
      <c r="U68" s="1095"/>
      <c r="V68" s="1095"/>
      <c r="Y68" s="1095"/>
      <c r="Z68" s="1095"/>
      <c r="AA68" s="1095"/>
      <c r="AB68" s="1095"/>
      <c r="AC68" s="1095"/>
      <c r="AD68" s="1095"/>
      <c r="AE68" s="1095"/>
      <c r="AF68" s="1095"/>
      <c r="AG68" s="1095"/>
      <c r="AH68" s="1095"/>
    </row>
    <row r="69" spans="1:34" s="1072" customFormat="1" ht="18.75">
      <c r="A69" s="1072" t="s">
        <v>1002</v>
      </c>
      <c r="B69" s="1099"/>
      <c r="C69" s="1099"/>
      <c r="D69" s="1099"/>
      <c r="E69" s="1100"/>
      <c r="F69" s="1099"/>
      <c r="G69" s="1100"/>
      <c r="H69" s="1101"/>
      <c r="I69" s="1100"/>
      <c r="J69" s="1099"/>
      <c r="K69" s="1099"/>
      <c r="L69" s="1099"/>
      <c r="M69" s="1099"/>
      <c r="N69" s="1102"/>
      <c r="O69" s="1102"/>
      <c r="W69" s="1066"/>
      <c r="X69" s="1066"/>
    </row>
    <row r="70" spans="1:34" s="1066" customFormat="1" ht="18.75">
      <c r="B70" s="1096"/>
      <c r="C70" s="1096"/>
      <c r="D70" s="1096"/>
      <c r="E70" s="1097"/>
      <c r="F70" s="1096"/>
      <c r="G70" s="1097"/>
      <c r="H70" s="1098"/>
      <c r="I70" s="1097"/>
      <c r="J70" s="1096"/>
      <c r="K70" s="1096"/>
      <c r="L70" s="1096"/>
      <c r="M70" s="1096"/>
      <c r="N70" s="1067"/>
      <c r="O70" s="1067"/>
    </row>
    <row r="71" spans="1:34" s="1066" customFormat="1" ht="18.75">
      <c r="A71" s="1103" t="s">
        <v>14</v>
      </c>
      <c r="B71" s="1544" t="s">
        <v>747</v>
      </c>
      <c r="C71" s="1544"/>
      <c r="D71" s="1544" t="s">
        <v>748</v>
      </c>
      <c r="E71" s="1544"/>
      <c r="F71" s="1544" t="s">
        <v>749</v>
      </c>
      <c r="G71" s="1544"/>
      <c r="H71" s="1544" t="s">
        <v>750</v>
      </c>
      <c r="I71" s="1544"/>
      <c r="J71" s="1544" t="s">
        <v>631</v>
      </c>
      <c r="K71" s="1544"/>
      <c r="L71" s="1544" t="s">
        <v>751</v>
      </c>
      <c r="M71" s="1544"/>
      <c r="N71" s="1544" t="s">
        <v>752</v>
      </c>
      <c r="O71" s="1544"/>
      <c r="R71" s="1072"/>
      <c r="S71" s="1072"/>
      <c r="T71" s="1072"/>
      <c r="U71" s="1072"/>
    </row>
    <row r="72" spans="1:34" s="1066" customFormat="1" ht="18.75">
      <c r="A72" s="1073" t="s">
        <v>32</v>
      </c>
      <c r="B72" s="1074" t="s">
        <v>239</v>
      </c>
      <c r="C72" s="1074" t="s">
        <v>105</v>
      </c>
      <c r="D72" s="1074" t="s">
        <v>239</v>
      </c>
      <c r="E72" s="1075" t="s">
        <v>105</v>
      </c>
      <c r="F72" s="1074" t="s">
        <v>239</v>
      </c>
      <c r="G72" s="1075" t="s">
        <v>105</v>
      </c>
      <c r="H72" s="1076" t="s">
        <v>239</v>
      </c>
      <c r="I72" s="1075" t="s">
        <v>105</v>
      </c>
      <c r="J72" s="1074" t="s">
        <v>239</v>
      </c>
      <c r="K72" s="1074" t="s">
        <v>105</v>
      </c>
      <c r="L72" s="1074" t="s">
        <v>239</v>
      </c>
      <c r="M72" s="1074" t="s">
        <v>105</v>
      </c>
      <c r="N72" s="1074" t="s">
        <v>239</v>
      </c>
      <c r="O72" s="1074" t="s">
        <v>105</v>
      </c>
      <c r="R72" s="1072"/>
      <c r="S72" s="1072"/>
      <c r="T72" s="1072"/>
      <c r="U72" s="1072"/>
    </row>
    <row r="73" spans="1:34" s="1066" customFormat="1" ht="18.75">
      <c r="A73" s="1104" t="s">
        <v>14</v>
      </c>
      <c r="B73" s="1078" t="s">
        <v>753</v>
      </c>
      <c r="C73" s="1078" t="s">
        <v>754</v>
      </c>
      <c r="D73" s="1078" t="s">
        <v>753</v>
      </c>
      <c r="E73" s="1079" t="s">
        <v>754</v>
      </c>
      <c r="F73" s="1078" t="s">
        <v>753</v>
      </c>
      <c r="G73" s="1079" t="s">
        <v>754</v>
      </c>
      <c r="H73" s="1080" t="s">
        <v>753</v>
      </c>
      <c r="I73" s="1079" t="s">
        <v>754</v>
      </c>
      <c r="J73" s="1078" t="s">
        <v>753</v>
      </c>
      <c r="K73" s="1078" t="s">
        <v>754</v>
      </c>
      <c r="L73" s="1078" t="s">
        <v>753</v>
      </c>
      <c r="M73" s="1078" t="s">
        <v>754</v>
      </c>
      <c r="N73" s="1078" t="s">
        <v>753</v>
      </c>
      <c r="O73" s="1078" t="s">
        <v>754</v>
      </c>
      <c r="R73" s="1072"/>
      <c r="S73" s="1072"/>
      <c r="T73" s="1072"/>
      <c r="U73" s="1072"/>
    </row>
    <row r="74" spans="1:34" s="1066" customFormat="1" ht="18.75">
      <c r="A74" s="1081" t="s">
        <v>672</v>
      </c>
      <c r="B74" s="1105"/>
      <c r="C74" s="1083"/>
      <c r="D74" s="1083"/>
      <c r="E74" s="1084"/>
      <c r="F74" s="1083"/>
      <c r="G74" s="1084"/>
      <c r="H74" s="1088"/>
      <c r="I74" s="1084"/>
      <c r="J74" s="1083"/>
      <c r="K74" s="1083"/>
      <c r="L74" s="1083"/>
      <c r="M74" s="1083"/>
      <c r="N74" s="1083" t="s">
        <v>14</v>
      </c>
      <c r="O74" s="1083" t="s">
        <v>14</v>
      </c>
    </row>
    <row r="75" spans="1:34" s="1066" customFormat="1" ht="18.75">
      <c r="A75" s="1087" t="s">
        <v>673</v>
      </c>
      <c r="B75" s="1086">
        <v>22.55</v>
      </c>
      <c r="C75" s="1086">
        <v>198.44</v>
      </c>
      <c r="D75" s="1088">
        <v>0</v>
      </c>
      <c r="E75" s="1088">
        <v>0</v>
      </c>
      <c r="F75" s="1086">
        <v>0</v>
      </c>
      <c r="G75" s="1086">
        <v>0</v>
      </c>
      <c r="H75" s="1086">
        <v>0</v>
      </c>
      <c r="I75" s="1086">
        <v>0</v>
      </c>
      <c r="J75" s="1086">
        <v>0</v>
      </c>
      <c r="K75" s="1086">
        <v>0</v>
      </c>
      <c r="L75" s="1086">
        <v>0</v>
      </c>
      <c r="M75" s="1086">
        <v>0</v>
      </c>
      <c r="N75" s="1089">
        <f>SUM(B75+D75+F75+H75+J75+L75)</f>
        <v>22.55</v>
      </c>
      <c r="O75" s="1089">
        <f>SUM(C75+E75+G75+I75+K75+M75)</f>
        <v>198.44</v>
      </c>
    </row>
    <row r="76" spans="1:34" s="1066" customFormat="1" ht="18.75">
      <c r="A76" s="1087" t="s">
        <v>674</v>
      </c>
      <c r="B76" s="1086">
        <v>196.2</v>
      </c>
      <c r="C76" s="1086">
        <v>2201.36</v>
      </c>
      <c r="D76" s="1088">
        <v>57.4</v>
      </c>
      <c r="E76" s="1088">
        <v>644.03</v>
      </c>
      <c r="F76" s="1086">
        <v>57</v>
      </c>
      <c r="G76" s="1086">
        <v>639.54</v>
      </c>
      <c r="H76" s="1086">
        <v>30.2</v>
      </c>
      <c r="I76" s="1086">
        <v>338.84</v>
      </c>
      <c r="J76" s="1086">
        <v>12.09</v>
      </c>
      <c r="K76" s="1086">
        <v>133.66</v>
      </c>
      <c r="L76" s="1086">
        <v>0</v>
      </c>
      <c r="M76" s="1086">
        <v>0</v>
      </c>
      <c r="N76" s="1089">
        <f t="shared" ref="N76:O95" si="17">SUM(B76+D76+F76+H76+J76+L76)</f>
        <v>352.89</v>
      </c>
      <c r="O76" s="1089">
        <f t="shared" si="17"/>
        <v>3957.4300000000003</v>
      </c>
    </row>
    <row r="77" spans="1:34" s="1066" customFormat="1" ht="18.75">
      <c r="A77" s="1087" t="s">
        <v>675</v>
      </c>
      <c r="B77" s="1086">
        <v>50</v>
      </c>
      <c r="C77" s="1086">
        <v>336.62</v>
      </c>
      <c r="D77" s="1088">
        <v>37.6</v>
      </c>
      <c r="E77" s="1088">
        <v>284.97000000000003</v>
      </c>
      <c r="F77" s="1086">
        <v>31</v>
      </c>
      <c r="G77" s="1086">
        <v>259</v>
      </c>
      <c r="H77" s="1086">
        <v>32</v>
      </c>
      <c r="I77" s="1086">
        <v>120.08</v>
      </c>
      <c r="J77" s="1086">
        <v>13.4</v>
      </c>
      <c r="K77" s="1086">
        <v>48.63</v>
      </c>
      <c r="L77" s="1086">
        <v>9.8000000000000007</v>
      </c>
      <c r="M77" s="1086">
        <v>40.24</v>
      </c>
      <c r="N77" s="1089">
        <f t="shared" si="17"/>
        <v>173.8</v>
      </c>
      <c r="O77" s="1089">
        <f t="shared" si="17"/>
        <v>1089.5400000000002</v>
      </c>
    </row>
    <row r="78" spans="1:34" s="1066" customFormat="1" ht="18.75">
      <c r="A78" s="1087" t="s">
        <v>676</v>
      </c>
      <c r="B78" s="1086">
        <v>0</v>
      </c>
      <c r="C78" s="1086">
        <v>0</v>
      </c>
      <c r="D78" s="1088">
        <v>1.2</v>
      </c>
      <c r="E78" s="1088">
        <v>13.46</v>
      </c>
      <c r="F78" s="1086">
        <v>67.599999999999994</v>
      </c>
      <c r="G78" s="1086">
        <v>758.47</v>
      </c>
      <c r="H78" s="1086">
        <v>259.39999999999998</v>
      </c>
      <c r="I78" s="1086">
        <v>2910.47</v>
      </c>
      <c r="J78" s="1086">
        <v>113.2</v>
      </c>
      <c r="K78" s="1086">
        <v>1270.0999999999999</v>
      </c>
      <c r="L78" s="1086">
        <v>169.8</v>
      </c>
      <c r="M78" s="1086">
        <v>1905.16</v>
      </c>
      <c r="N78" s="1089">
        <f t="shared" si="17"/>
        <v>611.20000000000005</v>
      </c>
      <c r="O78" s="1089">
        <f t="shared" si="17"/>
        <v>6857.66</v>
      </c>
    </row>
    <row r="79" spans="1:34" s="1066" customFormat="1" ht="18.75">
      <c r="A79" s="1087" t="s">
        <v>677</v>
      </c>
      <c r="B79" s="1086">
        <v>7</v>
      </c>
      <c r="C79" s="1086">
        <v>63.14</v>
      </c>
      <c r="D79" s="1088">
        <v>121.6</v>
      </c>
      <c r="E79" s="1088">
        <v>923.11</v>
      </c>
      <c r="F79" s="1086">
        <v>123.8</v>
      </c>
      <c r="G79" s="1086">
        <v>861.1</v>
      </c>
      <c r="H79" s="1086">
        <v>911.4</v>
      </c>
      <c r="I79" s="1086">
        <v>6327.88</v>
      </c>
      <c r="J79" s="1086">
        <v>222</v>
      </c>
      <c r="K79" s="1086">
        <v>1483.49</v>
      </c>
      <c r="L79" s="1086">
        <v>219</v>
      </c>
      <c r="M79" s="1086">
        <v>1508.25</v>
      </c>
      <c r="N79" s="1089">
        <f t="shared" si="17"/>
        <v>1604.8</v>
      </c>
      <c r="O79" s="1089">
        <f t="shared" si="17"/>
        <v>11166.97</v>
      </c>
    </row>
    <row r="80" spans="1:34" s="1066" customFormat="1" ht="18.75">
      <c r="A80" s="1087" t="s">
        <v>678</v>
      </c>
      <c r="B80" s="1086">
        <v>2581.81</v>
      </c>
      <c r="C80" s="1086">
        <v>11872.89</v>
      </c>
      <c r="D80" s="1088">
        <v>1831.99</v>
      </c>
      <c r="E80" s="1088">
        <v>11632.89</v>
      </c>
      <c r="F80" s="1086">
        <v>2457.92</v>
      </c>
      <c r="G80" s="1086">
        <v>16418.53</v>
      </c>
      <c r="H80" s="1086">
        <v>1699.12</v>
      </c>
      <c r="I80" s="1086">
        <v>11432.67</v>
      </c>
      <c r="J80" s="1086">
        <v>2011.33</v>
      </c>
      <c r="K80" s="1086">
        <v>13545.27</v>
      </c>
      <c r="L80" s="1086">
        <v>1911.04</v>
      </c>
      <c r="M80" s="1086">
        <v>12811.48</v>
      </c>
      <c r="N80" s="1089">
        <f t="shared" si="17"/>
        <v>12493.21</v>
      </c>
      <c r="O80" s="1089">
        <f t="shared" si="17"/>
        <v>77713.73</v>
      </c>
    </row>
    <row r="81" spans="1:15" s="1066" customFormat="1" ht="18.75">
      <c r="A81" s="1087" t="s">
        <v>679</v>
      </c>
      <c r="B81" s="1086">
        <v>2683.71</v>
      </c>
      <c r="C81" s="1086">
        <v>18106.099999999999</v>
      </c>
      <c r="D81" s="1088">
        <v>3617.48</v>
      </c>
      <c r="E81" s="1088">
        <v>23935.3</v>
      </c>
      <c r="F81" s="1086">
        <v>3507.84</v>
      </c>
      <c r="G81" s="1086">
        <v>21963.95</v>
      </c>
      <c r="H81" s="1086">
        <v>3049.8</v>
      </c>
      <c r="I81" s="1086">
        <v>17168.89</v>
      </c>
      <c r="J81" s="1086">
        <v>2808.65</v>
      </c>
      <c r="K81" s="1086">
        <v>15996.65</v>
      </c>
      <c r="L81" s="1086">
        <v>283.60000000000002</v>
      </c>
      <c r="M81" s="1086">
        <v>1622.19</v>
      </c>
      <c r="N81" s="1089">
        <f t="shared" si="17"/>
        <v>15951.080000000002</v>
      </c>
      <c r="O81" s="1089">
        <f t="shared" si="17"/>
        <v>98793.079999999987</v>
      </c>
    </row>
    <row r="82" spans="1:15" s="1066" customFormat="1" ht="18.75">
      <c r="A82" s="1087" t="s">
        <v>42</v>
      </c>
      <c r="B82" s="1086">
        <v>18146.78</v>
      </c>
      <c r="C82" s="1086">
        <v>47077.74</v>
      </c>
      <c r="D82" s="1088">
        <v>12605.59</v>
      </c>
      <c r="E82" s="1088">
        <v>41976.95</v>
      </c>
      <c r="F82" s="1086">
        <v>26841.86</v>
      </c>
      <c r="G82" s="1086">
        <v>121502.56</v>
      </c>
      <c r="H82" s="1086">
        <v>22448</v>
      </c>
      <c r="I82" s="1086">
        <v>89695.360000000001</v>
      </c>
      <c r="J82" s="1086">
        <v>17506.63</v>
      </c>
      <c r="K82" s="1086">
        <v>61139.24</v>
      </c>
      <c r="L82" s="1086">
        <v>27825.93</v>
      </c>
      <c r="M82" s="1086">
        <v>96911.12</v>
      </c>
      <c r="N82" s="1089">
        <f t="shared" si="17"/>
        <v>125374.79000000001</v>
      </c>
      <c r="O82" s="1089">
        <f t="shared" si="17"/>
        <v>458302.97</v>
      </c>
    </row>
    <row r="83" spans="1:15" s="1066" customFormat="1" ht="18.75">
      <c r="A83" s="1087" t="s">
        <v>680</v>
      </c>
      <c r="B83" s="1086">
        <v>464.68</v>
      </c>
      <c r="C83" s="1086">
        <v>2386.21</v>
      </c>
      <c r="D83" s="1088">
        <v>2798.77</v>
      </c>
      <c r="E83" s="1088">
        <v>16171.9</v>
      </c>
      <c r="F83" s="1086">
        <v>349.4</v>
      </c>
      <c r="G83" s="1086">
        <v>2085.89</v>
      </c>
      <c r="H83" s="1086">
        <v>2134.1799999999998</v>
      </c>
      <c r="I83" s="1086">
        <v>12339.48</v>
      </c>
      <c r="J83" s="1086">
        <v>262.98</v>
      </c>
      <c r="K83" s="1086">
        <v>1518.45</v>
      </c>
      <c r="L83" s="1086">
        <v>30</v>
      </c>
      <c r="M83" s="1086">
        <v>132</v>
      </c>
      <c r="N83" s="1089">
        <f t="shared" si="17"/>
        <v>6040.01</v>
      </c>
      <c r="O83" s="1089">
        <f t="shared" si="17"/>
        <v>34633.929999999993</v>
      </c>
    </row>
    <row r="84" spans="1:15" s="1066" customFormat="1" ht="18.75">
      <c r="A84" s="1087" t="s">
        <v>681</v>
      </c>
      <c r="B84" s="1086">
        <v>2678.73</v>
      </c>
      <c r="C84" s="1086">
        <v>9203.59</v>
      </c>
      <c r="D84" s="1088">
        <v>2606.5</v>
      </c>
      <c r="E84" s="1088">
        <v>8856.74</v>
      </c>
      <c r="F84" s="1086">
        <v>2851.09</v>
      </c>
      <c r="G84" s="1086">
        <v>9663.42</v>
      </c>
      <c r="H84" s="1086">
        <v>1469.96</v>
      </c>
      <c r="I84" s="1086">
        <v>4981.6499999999996</v>
      </c>
      <c r="J84" s="1086">
        <v>1090.3499999999999</v>
      </c>
      <c r="K84" s="1086">
        <v>3779.15</v>
      </c>
      <c r="L84" s="1086">
        <v>990.06</v>
      </c>
      <c r="M84" s="1086">
        <v>3462.47</v>
      </c>
      <c r="N84" s="1089">
        <f t="shared" si="17"/>
        <v>11686.689999999999</v>
      </c>
      <c r="O84" s="1089">
        <f t="shared" si="17"/>
        <v>39947.020000000004</v>
      </c>
    </row>
    <row r="85" spans="1:15" s="1066" customFormat="1" ht="18.75">
      <c r="A85" s="1087" t="s">
        <v>45</v>
      </c>
      <c r="B85" s="1086">
        <v>2075.85</v>
      </c>
      <c r="C85" s="1086">
        <v>18652.810000000001</v>
      </c>
      <c r="D85" s="1088">
        <v>1798.34</v>
      </c>
      <c r="E85" s="1088">
        <v>15789.52</v>
      </c>
      <c r="F85" s="1086">
        <v>1637.57</v>
      </c>
      <c r="G85" s="1086">
        <v>14598.71</v>
      </c>
      <c r="H85" s="1086">
        <v>2443.52</v>
      </c>
      <c r="I85" s="1086">
        <v>22001.05</v>
      </c>
      <c r="J85" s="1086">
        <v>3484.22</v>
      </c>
      <c r="K85" s="1086">
        <v>31142.05</v>
      </c>
      <c r="L85" s="1086">
        <v>3397.51</v>
      </c>
      <c r="M85" s="1086">
        <v>30572.03</v>
      </c>
      <c r="N85" s="1089">
        <f t="shared" si="17"/>
        <v>14837.009999999998</v>
      </c>
      <c r="O85" s="1089">
        <f t="shared" si="17"/>
        <v>132756.16999999998</v>
      </c>
    </row>
    <row r="86" spans="1:15" s="1066" customFormat="1" ht="18.75">
      <c r="A86" s="1087" t="s">
        <v>682</v>
      </c>
      <c r="B86" s="1086">
        <v>0</v>
      </c>
      <c r="C86" s="1086">
        <v>0</v>
      </c>
      <c r="D86" s="1088">
        <v>0</v>
      </c>
      <c r="E86" s="1088">
        <v>0</v>
      </c>
      <c r="F86" s="1086">
        <v>0</v>
      </c>
      <c r="G86" s="1086">
        <v>0</v>
      </c>
      <c r="H86" s="1086">
        <v>0</v>
      </c>
      <c r="I86" s="1086">
        <v>0</v>
      </c>
      <c r="J86" s="1086">
        <v>0</v>
      </c>
      <c r="K86" s="1086">
        <v>0</v>
      </c>
      <c r="L86" s="1086">
        <v>0</v>
      </c>
      <c r="M86" s="1086">
        <v>0</v>
      </c>
      <c r="N86" s="1089">
        <f t="shared" si="17"/>
        <v>0</v>
      </c>
      <c r="O86" s="1089">
        <f t="shared" si="17"/>
        <v>0</v>
      </c>
    </row>
    <row r="87" spans="1:15" s="1066" customFormat="1" ht="18.75">
      <c r="A87" s="1087" t="s">
        <v>47</v>
      </c>
      <c r="B87" s="1086">
        <v>15032.67</v>
      </c>
      <c r="C87" s="1086">
        <v>67887.41</v>
      </c>
      <c r="D87" s="1088">
        <v>13135.71</v>
      </c>
      <c r="E87" s="1088">
        <v>38610.839999999997</v>
      </c>
      <c r="F87" s="1086">
        <v>15848.07</v>
      </c>
      <c r="G87" s="1086">
        <v>38024.199999999997</v>
      </c>
      <c r="H87" s="1086">
        <v>13158.81</v>
      </c>
      <c r="I87" s="1086">
        <v>31583.4</v>
      </c>
      <c r="J87" s="1086">
        <v>12594.87</v>
      </c>
      <c r="K87" s="1086">
        <v>30213.439999999999</v>
      </c>
      <c r="L87" s="1086">
        <v>6642.51</v>
      </c>
      <c r="M87" s="1086">
        <v>18922.060000000001</v>
      </c>
      <c r="N87" s="1089">
        <f t="shared" si="17"/>
        <v>76412.639999999985</v>
      </c>
      <c r="O87" s="1089">
        <f t="shared" si="17"/>
        <v>225241.35</v>
      </c>
    </row>
    <row r="88" spans="1:15" s="1066" customFormat="1" ht="18.75">
      <c r="A88" s="1087" t="s">
        <v>683</v>
      </c>
      <c r="B88" s="1086">
        <v>119.8</v>
      </c>
      <c r="C88" s="1086">
        <v>706.82</v>
      </c>
      <c r="D88" s="1088">
        <v>290.8</v>
      </c>
      <c r="E88" s="1088">
        <v>1438.4</v>
      </c>
      <c r="F88" s="1086">
        <v>313.2</v>
      </c>
      <c r="G88" s="1086">
        <v>1300.93</v>
      </c>
      <c r="H88" s="1086">
        <v>330.64</v>
      </c>
      <c r="I88" s="1086">
        <v>1264.8599999999999</v>
      </c>
      <c r="J88" s="1086">
        <v>6.82</v>
      </c>
      <c r="K88" s="1086">
        <v>11.25</v>
      </c>
      <c r="L88" s="1086">
        <v>25.6</v>
      </c>
      <c r="M88" s="1086">
        <v>175.13</v>
      </c>
      <c r="N88" s="1089">
        <f t="shared" si="17"/>
        <v>1086.8599999999999</v>
      </c>
      <c r="O88" s="1089">
        <f t="shared" si="17"/>
        <v>4897.3900000000003</v>
      </c>
    </row>
    <row r="89" spans="1:15" s="1066" customFormat="1" ht="18.75">
      <c r="A89" s="1087" t="s">
        <v>684</v>
      </c>
      <c r="B89" s="1086">
        <v>1943.71</v>
      </c>
      <c r="C89" s="1086">
        <v>17372.759999999998</v>
      </c>
      <c r="D89" s="1088">
        <v>2362.4</v>
      </c>
      <c r="E89" s="1088">
        <v>21308.85</v>
      </c>
      <c r="F89" s="1086">
        <v>3216.4</v>
      </c>
      <c r="G89" s="1086">
        <v>23267.53</v>
      </c>
      <c r="H89" s="1086">
        <v>1419.56</v>
      </c>
      <c r="I89" s="1086">
        <v>9676.7199999999993</v>
      </c>
      <c r="J89" s="1086">
        <v>1153.8900000000001</v>
      </c>
      <c r="K89" s="1086">
        <v>7856.54</v>
      </c>
      <c r="L89" s="1086">
        <v>1140.5999999999999</v>
      </c>
      <c r="M89" s="1086">
        <v>9662.5300000000007</v>
      </c>
      <c r="N89" s="1089">
        <f t="shared" si="17"/>
        <v>11236.56</v>
      </c>
      <c r="O89" s="1089">
        <f t="shared" si="17"/>
        <v>89144.93</v>
      </c>
    </row>
    <row r="90" spans="1:15" s="1066" customFormat="1" ht="18.75">
      <c r="A90" s="1087" t="s">
        <v>685</v>
      </c>
      <c r="B90" s="1086">
        <v>2934.62</v>
      </c>
      <c r="C90" s="1086">
        <v>32751.25</v>
      </c>
      <c r="D90" s="1088">
        <v>4587.6000000000004</v>
      </c>
      <c r="E90" s="1088">
        <v>51000.15</v>
      </c>
      <c r="F90" s="1086">
        <v>6801.62</v>
      </c>
      <c r="G90" s="1086">
        <v>71454.13</v>
      </c>
      <c r="H90" s="1086">
        <v>7027.19</v>
      </c>
      <c r="I90" s="1086">
        <v>59532.26</v>
      </c>
      <c r="J90" s="1086">
        <v>6020.06</v>
      </c>
      <c r="K90" s="1086">
        <v>43325.29</v>
      </c>
      <c r="L90" s="1086">
        <v>6691.54</v>
      </c>
      <c r="M90" s="1086">
        <v>48680.05</v>
      </c>
      <c r="N90" s="1089">
        <f t="shared" si="17"/>
        <v>34062.629999999997</v>
      </c>
      <c r="O90" s="1089">
        <f t="shared" si="17"/>
        <v>306743.13</v>
      </c>
    </row>
    <row r="91" spans="1:15" s="1066" customFormat="1" ht="18.75">
      <c r="A91" s="1087" t="s">
        <v>686</v>
      </c>
      <c r="B91" s="1086">
        <v>3461.9</v>
      </c>
      <c r="C91" s="1086">
        <v>31079.51</v>
      </c>
      <c r="D91" s="1088">
        <v>3000.46</v>
      </c>
      <c r="E91" s="1088">
        <v>26858.65</v>
      </c>
      <c r="F91" s="1086">
        <v>3070.64</v>
      </c>
      <c r="G91" s="1086">
        <v>27472.83</v>
      </c>
      <c r="H91" s="1086">
        <v>3579.69</v>
      </c>
      <c r="I91" s="1086">
        <v>30499.4</v>
      </c>
      <c r="J91" s="1086">
        <v>3875.84</v>
      </c>
      <c r="K91" s="1086">
        <v>30930.7</v>
      </c>
      <c r="L91" s="1086">
        <v>4872.51</v>
      </c>
      <c r="M91" s="1086">
        <v>36408.57</v>
      </c>
      <c r="N91" s="1089">
        <f t="shared" si="17"/>
        <v>21861.040000000001</v>
      </c>
      <c r="O91" s="1089">
        <f t="shared" si="17"/>
        <v>183249.66000000003</v>
      </c>
    </row>
    <row r="92" spans="1:15" s="1066" customFormat="1" ht="18.75">
      <c r="A92" s="1087" t="s">
        <v>687</v>
      </c>
      <c r="B92" s="1086">
        <v>1164.8</v>
      </c>
      <c r="C92" s="1086">
        <v>3437.72</v>
      </c>
      <c r="D92" s="1088">
        <v>1294.3999999999999</v>
      </c>
      <c r="E92" s="1088">
        <v>3833.2599999999998</v>
      </c>
      <c r="F92" s="1086">
        <v>1617.1999999999998</v>
      </c>
      <c r="G92" s="1086">
        <v>5132.6499999999996</v>
      </c>
      <c r="H92" s="1086">
        <v>1576.91</v>
      </c>
      <c r="I92" s="1086">
        <v>5330.31</v>
      </c>
      <c r="J92" s="1086">
        <v>179.4</v>
      </c>
      <c r="K92" s="1086">
        <v>532.82000000000005</v>
      </c>
      <c r="L92" s="1086">
        <v>435.6</v>
      </c>
      <c r="M92" s="1086">
        <v>1708.77</v>
      </c>
      <c r="N92" s="1089">
        <f t="shared" si="17"/>
        <v>6268.3099999999995</v>
      </c>
      <c r="O92" s="1089">
        <f t="shared" si="17"/>
        <v>19975.53</v>
      </c>
    </row>
    <row r="93" spans="1:15" s="1066" customFormat="1" ht="18.75">
      <c r="A93" s="1087" t="s">
        <v>688</v>
      </c>
      <c r="B93" s="1086">
        <v>109.6</v>
      </c>
      <c r="C93" s="1086">
        <v>506.35</v>
      </c>
      <c r="D93" s="1088">
        <v>23</v>
      </c>
      <c r="E93" s="1088">
        <v>106.26</v>
      </c>
      <c r="F93" s="1086">
        <v>171.4</v>
      </c>
      <c r="G93" s="1086">
        <v>791.87</v>
      </c>
      <c r="H93" s="1086">
        <v>164.4</v>
      </c>
      <c r="I93" s="1086">
        <v>759.53</v>
      </c>
      <c r="J93" s="1086">
        <v>11.4</v>
      </c>
      <c r="K93" s="1086">
        <v>52.67</v>
      </c>
      <c r="L93" s="1086">
        <v>8.8000000000000007</v>
      </c>
      <c r="M93" s="1086">
        <v>40.659999999999997</v>
      </c>
      <c r="N93" s="1089">
        <f t="shared" si="17"/>
        <v>488.59999999999997</v>
      </c>
      <c r="O93" s="1089">
        <f t="shared" si="17"/>
        <v>2257.34</v>
      </c>
    </row>
    <row r="94" spans="1:15" s="1066" customFormat="1" ht="18.75">
      <c r="A94" s="1087" t="s">
        <v>689</v>
      </c>
      <c r="B94" s="1086">
        <v>297.60000000000002</v>
      </c>
      <c r="C94" s="1086">
        <v>2029.63</v>
      </c>
      <c r="D94" s="1088">
        <v>245.6</v>
      </c>
      <c r="E94" s="1088">
        <v>1674.99</v>
      </c>
      <c r="F94" s="1086">
        <v>283.62</v>
      </c>
      <c r="G94" s="1086">
        <v>1912.08</v>
      </c>
      <c r="H94" s="1086">
        <v>49</v>
      </c>
      <c r="I94" s="1086">
        <v>334.18</v>
      </c>
      <c r="J94" s="1086">
        <v>10.199999999999999</v>
      </c>
      <c r="K94" s="1086">
        <v>69.56</v>
      </c>
      <c r="L94" s="1086">
        <v>37.4</v>
      </c>
      <c r="M94" s="1086">
        <v>255.07</v>
      </c>
      <c r="N94" s="1089">
        <f t="shared" si="17"/>
        <v>923.42000000000007</v>
      </c>
      <c r="O94" s="1089">
        <f t="shared" si="17"/>
        <v>6275.51</v>
      </c>
    </row>
    <row r="95" spans="1:15" s="1066" customFormat="1" ht="18.75">
      <c r="A95" s="1087" t="s">
        <v>309</v>
      </c>
      <c r="B95" s="1086">
        <v>552.21</v>
      </c>
      <c r="C95" s="1086">
        <v>2807.37</v>
      </c>
      <c r="D95" s="1088">
        <v>1174.47</v>
      </c>
      <c r="E95" s="1088">
        <v>6047.17</v>
      </c>
      <c r="F95" s="1086">
        <v>1603.06</v>
      </c>
      <c r="G95" s="1086">
        <v>8248.94</v>
      </c>
      <c r="H95" s="1086">
        <v>1098.98</v>
      </c>
      <c r="I95" s="1086">
        <v>5656.19</v>
      </c>
      <c r="J95" s="1086">
        <v>515.20000000000005</v>
      </c>
      <c r="K95" s="1086">
        <v>2629.31</v>
      </c>
      <c r="L95" s="1086">
        <v>185.6</v>
      </c>
      <c r="M95" s="1086">
        <v>959.55</v>
      </c>
      <c r="N95" s="1089">
        <f t="shared" si="17"/>
        <v>5129.5199999999995</v>
      </c>
      <c r="O95" s="1089">
        <f t="shared" si="17"/>
        <v>26348.530000000002</v>
      </c>
    </row>
    <row r="96" spans="1:15" s="1066" customFormat="1" ht="18.75">
      <c r="A96" s="1073" t="s">
        <v>115</v>
      </c>
      <c r="B96" s="1091">
        <f>SUM(B75:B95)</f>
        <v>54524.22</v>
      </c>
      <c r="C96" s="1091">
        <f t="shared" ref="C96:O96" si="18">SUM(C75:C95)</f>
        <v>268677.71999999997</v>
      </c>
      <c r="D96" s="1091">
        <f t="shared" si="18"/>
        <v>51590.91</v>
      </c>
      <c r="E96" s="1091">
        <f t="shared" si="18"/>
        <v>271107.43999999994</v>
      </c>
      <c r="F96" s="1091">
        <f t="shared" si="18"/>
        <v>70850.289999999994</v>
      </c>
      <c r="G96" s="1091">
        <f t="shared" si="18"/>
        <v>366356.33</v>
      </c>
      <c r="H96" s="1091">
        <f t="shared" si="18"/>
        <v>62882.76</v>
      </c>
      <c r="I96" s="1091">
        <f t="shared" si="18"/>
        <v>311953.22000000003</v>
      </c>
      <c r="J96" s="1091">
        <f t="shared" si="18"/>
        <v>51892.53</v>
      </c>
      <c r="K96" s="1091">
        <f t="shared" si="18"/>
        <v>245678.27000000005</v>
      </c>
      <c r="L96" s="1091">
        <f t="shared" si="18"/>
        <v>54876.9</v>
      </c>
      <c r="M96" s="1091">
        <f t="shared" si="18"/>
        <v>265777.33</v>
      </c>
      <c r="N96" s="1091">
        <f t="shared" si="18"/>
        <v>346617.61</v>
      </c>
      <c r="O96" s="1091">
        <f t="shared" si="18"/>
        <v>1729550.31</v>
      </c>
    </row>
    <row r="97" spans="1:15" s="1066" customFormat="1" ht="18.75">
      <c r="A97" s="1081" t="s">
        <v>690</v>
      </c>
      <c r="B97" s="1083"/>
      <c r="C97" s="1083"/>
      <c r="D97" s="1083"/>
      <c r="E97" s="1084"/>
      <c r="F97" s="1083"/>
      <c r="G97" s="1084"/>
      <c r="H97" s="1088"/>
      <c r="I97" s="1084"/>
      <c r="J97" s="1083"/>
      <c r="K97" s="1083"/>
      <c r="L97" s="1083"/>
      <c r="M97" s="1083"/>
      <c r="N97" s="1083"/>
      <c r="O97" s="1083"/>
    </row>
    <row r="98" spans="1:15" s="1066" customFormat="1" ht="18.75">
      <c r="A98" s="1087" t="s">
        <v>53</v>
      </c>
      <c r="B98" s="1086">
        <v>7648.78</v>
      </c>
      <c r="C98" s="1086">
        <v>32870.92</v>
      </c>
      <c r="D98" s="1088">
        <v>8124.92</v>
      </c>
      <c r="E98" s="1088">
        <v>36419.43</v>
      </c>
      <c r="F98" s="1086">
        <v>9478.7999999999993</v>
      </c>
      <c r="G98" s="1086">
        <v>42167.78</v>
      </c>
      <c r="H98" s="1086">
        <v>13933.18</v>
      </c>
      <c r="I98" s="1086">
        <v>58134.62</v>
      </c>
      <c r="J98" s="1086">
        <v>13611.16</v>
      </c>
      <c r="K98" s="1086">
        <v>47376.05</v>
      </c>
      <c r="L98" s="1086">
        <v>11069.89</v>
      </c>
      <c r="M98" s="1086">
        <v>42119</v>
      </c>
      <c r="N98" s="1089">
        <f t="shared" ref="N98:O108" si="19">SUM(B98+D98+F98+H98+J98+L98)</f>
        <v>63866.729999999996</v>
      </c>
      <c r="O98" s="1089">
        <f t="shared" si="19"/>
        <v>259087.8</v>
      </c>
    </row>
    <row r="99" spans="1:15" s="1066" customFormat="1" ht="18.75">
      <c r="A99" s="1087" t="s">
        <v>37</v>
      </c>
      <c r="B99" s="1086">
        <v>8057.32</v>
      </c>
      <c r="C99" s="1086">
        <v>36607.74</v>
      </c>
      <c r="D99" s="1088">
        <v>9667.67</v>
      </c>
      <c r="E99" s="1088">
        <v>43635.59</v>
      </c>
      <c r="F99" s="1086">
        <v>12342.78</v>
      </c>
      <c r="G99" s="1086">
        <v>55900.46</v>
      </c>
      <c r="H99" s="1086">
        <v>14765.19</v>
      </c>
      <c r="I99" s="1086">
        <v>66665.350000000006</v>
      </c>
      <c r="J99" s="1086">
        <v>11907.05</v>
      </c>
      <c r="K99" s="1086">
        <v>53618.64</v>
      </c>
      <c r="L99" s="1086">
        <v>12141.4</v>
      </c>
      <c r="M99" s="1086">
        <v>54771.16</v>
      </c>
      <c r="N99" s="1089">
        <f t="shared" si="19"/>
        <v>68881.409999999989</v>
      </c>
      <c r="O99" s="1089">
        <f t="shared" si="19"/>
        <v>311198.93999999994</v>
      </c>
    </row>
    <row r="100" spans="1:15" s="1066" customFormat="1" ht="18.75">
      <c r="A100" s="1087" t="s">
        <v>691</v>
      </c>
      <c r="B100" s="1086">
        <v>1300.22</v>
      </c>
      <c r="C100" s="1086">
        <v>10043.1</v>
      </c>
      <c r="D100" s="1088">
        <v>1462.37</v>
      </c>
      <c r="E100" s="1088">
        <v>11199.26</v>
      </c>
      <c r="F100" s="1086">
        <v>1559.08</v>
      </c>
      <c r="G100" s="1086">
        <v>11835.04</v>
      </c>
      <c r="H100" s="1086">
        <v>2781.44</v>
      </c>
      <c r="I100" s="1086">
        <v>21603.72</v>
      </c>
      <c r="J100" s="1086">
        <v>2134.5700000000002</v>
      </c>
      <c r="K100" s="1086">
        <v>16700.48</v>
      </c>
      <c r="L100" s="1086">
        <v>1903.66</v>
      </c>
      <c r="M100" s="1086">
        <v>15019.44</v>
      </c>
      <c r="N100" s="1089">
        <f t="shared" si="19"/>
        <v>11141.34</v>
      </c>
      <c r="O100" s="1089">
        <f t="shared" si="19"/>
        <v>86401.040000000008</v>
      </c>
    </row>
    <row r="101" spans="1:15" s="1066" customFormat="1" ht="18.75">
      <c r="A101" s="1087" t="s">
        <v>692</v>
      </c>
      <c r="B101" s="1086">
        <v>865.94</v>
      </c>
      <c r="C101" s="1086">
        <v>2898.5</v>
      </c>
      <c r="D101" s="1088">
        <v>1756</v>
      </c>
      <c r="E101" s="1088">
        <v>5789.91</v>
      </c>
      <c r="F101" s="1086">
        <v>83.32</v>
      </c>
      <c r="G101" s="1086">
        <v>269.45</v>
      </c>
      <c r="H101" s="1086">
        <v>81.599999999999994</v>
      </c>
      <c r="I101" s="1086">
        <v>287.23</v>
      </c>
      <c r="J101" s="1086">
        <v>27.8</v>
      </c>
      <c r="K101" s="1086">
        <v>97.86</v>
      </c>
      <c r="L101" s="1086">
        <v>42.96</v>
      </c>
      <c r="M101" s="1086">
        <v>142.47999999999999</v>
      </c>
      <c r="N101" s="1089">
        <f t="shared" si="19"/>
        <v>2857.6200000000003</v>
      </c>
      <c r="O101" s="1089">
        <f t="shared" si="19"/>
        <v>9485.43</v>
      </c>
    </row>
    <row r="102" spans="1:15" s="1066" customFormat="1" ht="18.75">
      <c r="A102" s="1087" t="s">
        <v>693</v>
      </c>
      <c r="B102" s="1086">
        <v>156.76</v>
      </c>
      <c r="C102" s="1086">
        <v>1142.95</v>
      </c>
      <c r="D102" s="1088">
        <v>271</v>
      </c>
      <c r="E102" s="1088">
        <v>1997.27</v>
      </c>
      <c r="F102" s="1086">
        <v>909.36</v>
      </c>
      <c r="G102" s="1086">
        <v>6700.61</v>
      </c>
      <c r="H102" s="1086">
        <v>711.4</v>
      </c>
      <c r="I102" s="1086">
        <v>5256.24</v>
      </c>
      <c r="J102" s="1086">
        <v>165.2</v>
      </c>
      <c r="K102" s="1086">
        <v>1217.52</v>
      </c>
      <c r="L102" s="1086">
        <v>176.4</v>
      </c>
      <c r="M102" s="1086">
        <v>1300.07</v>
      </c>
      <c r="N102" s="1089">
        <f t="shared" si="19"/>
        <v>2390.12</v>
      </c>
      <c r="O102" s="1089">
        <f t="shared" si="19"/>
        <v>17614.66</v>
      </c>
    </row>
    <row r="103" spans="1:15" s="1066" customFormat="1" ht="18.75">
      <c r="A103" s="1087" t="s">
        <v>694</v>
      </c>
      <c r="B103" s="1086">
        <v>2100.79</v>
      </c>
      <c r="C103" s="1086">
        <v>13453.61</v>
      </c>
      <c r="D103" s="1088">
        <v>1851.06</v>
      </c>
      <c r="E103" s="1088">
        <v>10949.47</v>
      </c>
      <c r="F103" s="1086">
        <v>645.4</v>
      </c>
      <c r="G103" s="1086">
        <v>3692.39</v>
      </c>
      <c r="H103" s="1086">
        <v>707.4</v>
      </c>
      <c r="I103" s="1086">
        <v>4363.57</v>
      </c>
      <c r="J103" s="1086">
        <v>875.2</v>
      </c>
      <c r="K103" s="1086">
        <v>5968.86</v>
      </c>
      <c r="L103" s="1086">
        <v>356.6</v>
      </c>
      <c r="M103" s="1086">
        <v>2432.0100000000002</v>
      </c>
      <c r="N103" s="1089">
        <f t="shared" si="19"/>
        <v>6536.45</v>
      </c>
      <c r="O103" s="1089">
        <f t="shared" si="19"/>
        <v>40859.910000000003</v>
      </c>
    </row>
    <row r="104" spans="1:15" s="1066" customFormat="1" ht="18.75">
      <c r="A104" s="1087" t="s">
        <v>695</v>
      </c>
      <c r="B104" s="1086">
        <v>0</v>
      </c>
      <c r="C104" s="1086">
        <v>0</v>
      </c>
      <c r="D104" s="1088">
        <v>0</v>
      </c>
      <c r="E104" s="1088">
        <v>0</v>
      </c>
      <c r="F104" s="1086">
        <v>0</v>
      </c>
      <c r="G104" s="1086">
        <v>0</v>
      </c>
      <c r="H104" s="1086">
        <v>0</v>
      </c>
      <c r="I104" s="1086">
        <v>0</v>
      </c>
      <c r="J104" s="1086">
        <v>0</v>
      </c>
      <c r="K104" s="1086">
        <v>0</v>
      </c>
      <c r="L104" s="1086">
        <v>0</v>
      </c>
      <c r="M104" s="1086">
        <v>0</v>
      </c>
      <c r="N104" s="1089">
        <f t="shared" si="19"/>
        <v>0</v>
      </c>
      <c r="O104" s="1089">
        <f t="shared" si="19"/>
        <v>0</v>
      </c>
    </row>
    <row r="105" spans="1:15" s="1066" customFormat="1" ht="18.75">
      <c r="A105" s="1087" t="s">
        <v>696</v>
      </c>
      <c r="B105" s="1086">
        <v>0</v>
      </c>
      <c r="C105" s="1086">
        <v>0</v>
      </c>
      <c r="D105" s="1088">
        <v>0</v>
      </c>
      <c r="E105" s="1088">
        <v>0</v>
      </c>
      <c r="F105" s="1086">
        <v>18</v>
      </c>
      <c r="G105" s="1086">
        <v>83.16</v>
      </c>
      <c r="H105" s="1086">
        <v>0</v>
      </c>
      <c r="I105" s="1086">
        <v>0</v>
      </c>
      <c r="J105" s="1086">
        <v>22.6</v>
      </c>
      <c r="K105" s="1086">
        <v>104.41</v>
      </c>
      <c r="L105" s="1086">
        <v>0</v>
      </c>
      <c r="M105" s="1086">
        <v>0</v>
      </c>
      <c r="N105" s="1089">
        <f t="shared" si="19"/>
        <v>40.6</v>
      </c>
      <c r="O105" s="1089">
        <f t="shared" si="19"/>
        <v>187.57</v>
      </c>
    </row>
    <row r="106" spans="1:15" s="1066" customFormat="1" ht="18.75">
      <c r="A106" s="1087" t="s">
        <v>697</v>
      </c>
      <c r="B106" s="1086">
        <v>2441.52</v>
      </c>
      <c r="C106" s="1086">
        <v>15979.37</v>
      </c>
      <c r="D106" s="1088">
        <v>865.68</v>
      </c>
      <c r="E106" s="1088">
        <v>4847.57</v>
      </c>
      <c r="F106" s="1086">
        <v>747.86</v>
      </c>
      <c r="G106" s="1086">
        <v>4228.42</v>
      </c>
      <c r="H106" s="1086">
        <v>127.12</v>
      </c>
      <c r="I106" s="1086">
        <v>762.78</v>
      </c>
      <c r="J106" s="1086">
        <v>0</v>
      </c>
      <c r="K106" s="1086">
        <v>0</v>
      </c>
      <c r="L106" s="1086">
        <v>0</v>
      </c>
      <c r="M106" s="1086">
        <v>0</v>
      </c>
      <c r="N106" s="1089">
        <f t="shared" si="19"/>
        <v>4182.18</v>
      </c>
      <c r="O106" s="1089">
        <f t="shared" si="19"/>
        <v>25818.14</v>
      </c>
    </row>
    <row r="107" spans="1:15" s="1066" customFormat="1" ht="18.75">
      <c r="A107" s="1087" t="s">
        <v>698</v>
      </c>
      <c r="B107" s="1086">
        <v>1663.51</v>
      </c>
      <c r="C107" s="1086">
        <v>10770.29</v>
      </c>
      <c r="D107" s="1088">
        <v>960.11</v>
      </c>
      <c r="E107" s="1088">
        <v>5383.57</v>
      </c>
      <c r="F107" s="1086">
        <v>1221.8699999999999</v>
      </c>
      <c r="G107" s="1086">
        <v>6991.51</v>
      </c>
      <c r="H107" s="1086">
        <v>1910.73</v>
      </c>
      <c r="I107" s="1086">
        <v>12615.08</v>
      </c>
      <c r="J107" s="1086">
        <v>1108.3499999999999</v>
      </c>
      <c r="K107" s="1086">
        <v>7516.12</v>
      </c>
      <c r="L107" s="1086">
        <v>135.41999999999999</v>
      </c>
      <c r="M107" s="1086">
        <v>918.75</v>
      </c>
      <c r="N107" s="1089">
        <f t="shared" si="19"/>
        <v>6999.99</v>
      </c>
      <c r="O107" s="1089">
        <f t="shared" si="19"/>
        <v>44195.320000000007</v>
      </c>
    </row>
    <row r="108" spans="1:15" s="1066" customFormat="1" ht="18.75">
      <c r="A108" s="1087" t="s">
        <v>699</v>
      </c>
      <c r="B108" s="1086">
        <v>273.64999999999998</v>
      </c>
      <c r="C108" s="1086">
        <v>1548.5</v>
      </c>
      <c r="D108" s="1088">
        <v>12.27</v>
      </c>
      <c r="E108" s="1088">
        <v>54</v>
      </c>
      <c r="F108" s="1086">
        <v>126.82</v>
      </c>
      <c r="G108" s="1086">
        <v>697.5</v>
      </c>
      <c r="H108" s="1086">
        <v>692.73</v>
      </c>
      <c r="I108" s="1086">
        <v>3905</v>
      </c>
      <c r="J108" s="1086">
        <v>0</v>
      </c>
      <c r="K108" s="1086">
        <v>0</v>
      </c>
      <c r="L108" s="1086">
        <v>22.27</v>
      </c>
      <c r="M108" s="1086">
        <v>122.5</v>
      </c>
      <c r="N108" s="1089">
        <f t="shared" si="19"/>
        <v>1127.74</v>
      </c>
      <c r="O108" s="1089">
        <f t="shared" si="19"/>
        <v>6327.5</v>
      </c>
    </row>
    <row r="109" spans="1:15" s="1066" customFormat="1" ht="18.75">
      <c r="A109" s="1073" t="s">
        <v>115</v>
      </c>
      <c r="B109" s="1091">
        <f>SUM(B98:B108)</f>
        <v>24508.489999999998</v>
      </c>
      <c r="C109" s="1091">
        <f t="shared" ref="C109:O109" si="20">SUM(C98:C108)</f>
        <v>125314.98000000001</v>
      </c>
      <c r="D109" s="1091">
        <f t="shared" si="20"/>
        <v>24971.08</v>
      </c>
      <c r="E109" s="1091">
        <f t="shared" si="20"/>
        <v>120276.07</v>
      </c>
      <c r="F109" s="1091">
        <f t="shared" si="20"/>
        <v>27133.290000000005</v>
      </c>
      <c r="G109" s="1091">
        <f t="shared" si="20"/>
        <v>132566.32</v>
      </c>
      <c r="H109" s="1091">
        <f t="shared" si="20"/>
        <v>35710.790000000008</v>
      </c>
      <c r="I109" s="1091">
        <f t="shared" si="20"/>
        <v>173593.59</v>
      </c>
      <c r="J109" s="1091">
        <f t="shared" si="20"/>
        <v>29851.929999999997</v>
      </c>
      <c r="K109" s="1091">
        <f t="shared" si="20"/>
        <v>132599.94</v>
      </c>
      <c r="L109" s="1091">
        <f t="shared" si="20"/>
        <v>25848.6</v>
      </c>
      <c r="M109" s="1091">
        <f t="shared" si="20"/>
        <v>116825.41</v>
      </c>
      <c r="N109" s="1091">
        <f t="shared" si="20"/>
        <v>168024.17999999996</v>
      </c>
      <c r="O109" s="1091">
        <f t="shared" si="20"/>
        <v>801176.31</v>
      </c>
    </row>
    <row r="110" spans="1:15" s="1066" customFormat="1" ht="18.75">
      <c r="A110" s="1081" t="s">
        <v>597</v>
      </c>
      <c r="B110" s="1083"/>
      <c r="C110" s="1083"/>
      <c r="D110" s="1083"/>
      <c r="E110" s="1084"/>
      <c r="F110" s="1083"/>
      <c r="G110" s="1084"/>
      <c r="H110" s="1088"/>
      <c r="I110" s="1084"/>
      <c r="J110" s="1083"/>
      <c r="K110" s="1083"/>
      <c r="L110" s="1083"/>
      <c r="M110" s="1083"/>
      <c r="N110" s="1083"/>
      <c r="O110" s="1083"/>
    </row>
    <row r="111" spans="1:15" s="1066" customFormat="1" ht="18.75">
      <c r="A111" s="1087" t="s">
        <v>700</v>
      </c>
      <c r="B111" s="1086">
        <v>0</v>
      </c>
      <c r="C111" s="1086">
        <v>0</v>
      </c>
      <c r="D111" s="1088">
        <v>0</v>
      </c>
      <c r="E111" s="1088">
        <v>0</v>
      </c>
      <c r="F111" s="1086">
        <v>0</v>
      </c>
      <c r="G111" s="1086">
        <v>0</v>
      </c>
      <c r="H111" s="1086">
        <v>0</v>
      </c>
      <c r="I111" s="1086">
        <v>0</v>
      </c>
      <c r="J111" s="1086">
        <v>0</v>
      </c>
      <c r="K111" s="1086">
        <v>0</v>
      </c>
      <c r="L111" s="1086">
        <v>0</v>
      </c>
      <c r="M111" s="1086">
        <v>0</v>
      </c>
      <c r="N111" s="1089">
        <f t="shared" ref="N111:O130" si="21">SUM(B111+D111+F111+H111+J111+L111)</f>
        <v>0</v>
      </c>
      <c r="O111" s="1089">
        <f t="shared" si="21"/>
        <v>0</v>
      </c>
    </row>
    <row r="112" spans="1:15" s="1066" customFormat="1" ht="18.75">
      <c r="A112" s="1087" t="s">
        <v>701</v>
      </c>
      <c r="B112" s="1086">
        <v>36.880000000000003</v>
      </c>
      <c r="C112" s="1086">
        <v>2765.6099999999997</v>
      </c>
      <c r="D112" s="1088">
        <v>34.589999999999996</v>
      </c>
      <c r="E112" s="1088">
        <v>2593.4899999999998</v>
      </c>
      <c r="F112" s="1086">
        <v>24.740000000000002</v>
      </c>
      <c r="G112" s="1086">
        <v>1855.5</v>
      </c>
      <c r="H112" s="1086">
        <v>24.92</v>
      </c>
      <c r="I112" s="1086">
        <v>1869</v>
      </c>
      <c r="J112" s="1086">
        <v>7.15</v>
      </c>
      <c r="K112" s="1086">
        <v>535.98</v>
      </c>
      <c r="L112" s="1086">
        <v>19.36</v>
      </c>
      <c r="M112" s="1086">
        <v>1452</v>
      </c>
      <c r="N112" s="1089">
        <f t="shared" si="21"/>
        <v>147.63999999999999</v>
      </c>
      <c r="O112" s="1089">
        <f t="shared" si="21"/>
        <v>11071.579999999998</v>
      </c>
    </row>
    <row r="113" spans="1:15" s="1066" customFormat="1" ht="18.75">
      <c r="A113" s="1087" t="s">
        <v>310</v>
      </c>
      <c r="B113" s="1086">
        <v>2586.13</v>
      </c>
      <c r="C113" s="1086">
        <v>32217.84</v>
      </c>
      <c r="D113" s="1088">
        <v>2673.73</v>
      </c>
      <c r="E113" s="1088">
        <v>22847.52</v>
      </c>
      <c r="F113" s="1086">
        <v>2555.1</v>
      </c>
      <c r="G113" s="1086">
        <v>15714.92</v>
      </c>
      <c r="H113" s="1086">
        <v>2578.4299999999998</v>
      </c>
      <c r="I113" s="1086">
        <v>15384.91</v>
      </c>
      <c r="J113" s="1086">
        <v>2325.38</v>
      </c>
      <c r="K113" s="1086">
        <v>13667.57</v>
      </c>
      <c r="L113" s="1086">
        <v>955.55</v>
      </c>
      <c r="M113" s="1086">
        <v>6806.8</v>
      </c>
      <c r="N113" s="1089">
        <f t="shared" si="21"/>
        <v>13674.32</v>
      </c>
      <c r="O113" s="1089">
        <f t="shared" si="21"/>
        <v>106639.56000000001</v>
      </c>
    </row>
    <row r="114" spans="1:15" s="1066" customFormat="1" ht="18.75">
      <c r="A114" s="1087" t="s">
        <v>702</v>
      </c>
      <c r="B114" s="1086">
        <v>2529.2600000000002</v>
      </c>
      <c r="C114" s="1086">
        <v>25468.37</v>
      </c>
      <c r="D114" s="1088">
        <v>3164.75</v>
      </c>
      <c r="E114" s="1088">
        <v>31659.82</v>
      </c>
      <c r="F114" s="1086">
        <v>3846.54</v>
      </c>
      <c r="G114" s="1086">
        <v>34171.85</v>
      </c>
      <c r="H114" s="1086">
        <v>3870.5</v>
      </c>
      <c r="I114" s="1086">
        <v>31421.62</v>
      </c>
      <c r="J114" s="1086">
        <v>3383.91</v>
      </c>
      <c r="K114" s="1086">
        <v>26946.73</v>
      </c>
      <c r="L114" s="1086">
        <v>2624.31</v>
      </c>
      <c r="M114" s="1086">
        <v>20691.11</v>
      </c>
      <c r="N114" s="1089">
        <f t="shared" si="21"/>
        <v>19419.27</v>
      </c>
      <c r="O114" s="1089">
        <f t="shared" si="21"/>
        <v>170359.5</v>
      </c>
    </row>
    <row r="115" spans="1:15" s="1066" customFormat="1" ht="18.75">
      <c r="A115" s="1087" t="s">
        <v>703</v>
      </c>
      <c r="B115" s="1086">
        <v>182.74</v>
      </c>
      <c r="C115" s="1086">
        <v>4843.68</v>
      </c>
      <c r="D115" s="1088">
        <v>177.69</v>
      </c>
      <c r="E115" s="1088">
        <v>4711.2299999999996</v>
      </c>
      <c r="F115" s="1086">
        <v>280.93</v>
      </c>
      <c r="G115" s="1086">
        <v>7373.28</v>
      </c>
      <c r="H115" s="1086">
        <v>213.76</v>
      </c>
      <c r="I115" s="1086">
        <v>5684.09</v>
      </c>
      <c r="J115" s="1086">
        <v>91.6</v>
      </c>
      <c r="K115" s="1086">
        <v>2438.39</v>
      </c>
      <c r="L115" s="1086">
        <v>140.6</v>
      </c>
      <c r="M115" s="1086">
        <v>3742.77</v>
      </c>
      <c r="N115" s="1089">
        <f t="shared" si="21"/>
        <v>1087.32</v>
      </c>
      <c r="O115" s="1089">
        <f t="shared" si="21"/>
        <v>28793.439999999999</v>
      </c>
    </row>
    <row r="116" spans="1:15" s="1066" customFormat="1" ht="18.75">
      <c r="A116" s="1087" t="s">
        <v>704</v>
      </c>
      <c r="B116" s="1086">
        <v>0</v>
      </c>
      <c r="C116" s="1086">
        <v>0</v>
      </c>
      <c r="D116" s="1088">
        <v>0</v>
      </c>
      <c r="E116" s="1088">
        <v>0</v>
      </c>
      <c r="F116" s="1086">
        <v>0</v>
      </c>
      <c r="G116" s="1086">
        <v>0</v>
      </c>
      <c r="H116" s="1086">
        <v>0</v>
      </c>
      <c r="I116" s="1086">
        <v>0</v>
      </c>
      <c r="J116" s="1086">
        <v>0</v>
      </c>
      <c r="K116" s="1086">
        <v>0</v>
      </c>
      <c r="L116" s="1086">
        <v>0</v>
      </c>
      <c r="M116" s="1086">
        <v>0</v>
      </c>
      <c r="N116" s="1089">
        <f t="shared" si="21"/>
        <v>0</v>
      </c>
      <c r="O116" s="1089">
        <f t="shared" si="21"/>
        <v>0</v>
      </c>
    </row>
    <row r="117" spans="1:15" s="1066" customFormat="1" ht="18.75">
      <c r="A117" s="1087" t="s">
        <v>705</v>
      </c>
      <c r="B117" s="1086">
        <v>39.6</v>
      </c>
      <c r="C117" s="1086">
        <v>705.67</v>
      </c>
      <c r="D117" s="1088">
        <v>34.799999999999997</v>
      </c>
      <c r="E117" s="1088">
        <v>620.14</v>
      </c>
      <c r="F117" s="1086">
        <v>106</v>
      </c>
      <c r="G117" s="1086">
        <v>1888.92</v>
      </c>
      <c r="H117" s="1086">
        <v>99</v>
      </c>
      <c r="I117" s="1086">
        <v>1764.18</v>
      </c>
      <c r="J117" s="1086">
        <v>22.6</v>
      </c>
      <c r="K117" s="1086">
        <v>402.73</v>
      </c>
      <c r="L117" s="1086">
        <v>6</v>
      </c>
      <c r="M117" s="1086">
        <v>106.92</v>
      </c>
      <c r="N117" s="1089">
        <f t="shared" si="21"/>
        <v>308</v>
      </c>
      <c r="O117" s="1089">
        <f t="shared" si="21"/>
        <v>5488.5599999999995</v>
      </c>
    </row>
    <row r="118" spans="1:15" s="1066" customFormat="1" ht="18.75">
      <c r="A118" s="1087" t="s">
        <v>706</v>
      </c>
      <c r="B118" s="1086">
        <v>17</v>
      </c>
      <c r="C118" s="1086">
        <v>302.94</v>
      </c>
      <c r="D118" s="1088">
        <v>25.4</v>
      </c>
      <c r="E118" s="1088">
        <v>452.63</v>
      </c>
      <c r="F118" s="1086">
        <v>45.8</v>
      </c>
      <c r="G118" s="1086">
        <v>816.16</v>
      </c>
      <c r="H118" s="1086">
        <v>27.8</v>
      </c>
      <c r="I118" s="1086">
        <v>495.4</v>
      </c>
      <c r="J118" s="1086">
        <v>34.6</v>
      </c>
      <c r="K118" s="1086">
        <v>616.57000000000005</v>
      </c>
      <c r="L118" s="1086">
        <v>78.8</v>
      </c>
      <c r="M118" s="1086">
        <v>1404.22</v>
      </c>
      <c r="N118" s="1089">
        <f t="shared" si="21"/>
        <v>229.39999999999998</v>
      </c>
      <c r="O118" s="1089">
        <f t="shared" si="21"/>
        <v>4087.92</v>
      </c>
    </row>
    <row r="119" spans="1:15" s="1066" customFormat="1" ht="18.75">
      <c r="A119" s="1087" t="s">
        <v>48</v>
      </c>
      <c r="B119" s="1086">
        <v>1615.42</v>
      </c>
      <c r="C119" s="1086">
        <v>17937.59</v>
      </c>
      <c r="D119" s="1088">
        <v>1607.6</v>
      </c>
      <c r="E119" s="1088">
        <v>18010.43</v>
      </c>
      <c r="F119" s="1086">
        <v>2030.79</v>
      </c>
      <c r="G119" s="1086">
        <v>23375.8</v>
      </c>
      <c r="H119" s="1086">
        <v>1416.97</v>
      </c>
      <c r="I119" s="1086">
        <v>15881.53</v>
      </c>
      <c r="J119" s="1086">
        <v>1760.2</v>
      </c>
      <c r="K119" s="1086">
        <v>19749.439999999999</v>
      </c>
      <c r="L119" s="1086">
        <v>1419</v>
      </c>
      <c r="M119" s="1086">
        <v>15921.18</v>
      </c>
      <c r="N119" s="1089">
        <f t="shared" si="21"/>
        <v>9849.98</v>
      </c>
      <c r="O119" s="1089">
        <f t="shared" si="21"/>
        <v>110875.97</v>
      </c>
    </row>
    <row r="120" spans="1:15" s="1066" customFormat="1" ht="18.75">
      <c r="A120" s="1087" t="s">
        <v>707</v>
      </c>
      <c r="B120" s="1086">
        <v>0</v>
      </c>
      <c r="C120" s="1086">
        <v>0</v>
      </c>
      <c r="D120" s="1088">
        <v>0</v>
      </c>
      <c r="E120" s="1088">
        <v>0</v>
      </c>
      <c r="F120" s="1086">
        <v>0</v>
      </c>
      <c r="G120" s="1086">
        <v>0</v>
      </c>
      <c r="H120" s="1086">
        <v>0</v>
      </c>
      <c r="I120" s="1086">
        <v>0</v>
      </c>
      <c r="J120" s="1086">
        <v>0</v>
      </c>
      <c r="K120" s="1086">
        <v>0</v>
      </c>
      <c r="L120" s="1086">
        <v>0</v>
      </c>
      <c r="M120" s="1086">
        <v>0</v>
      </c>
      <c r="N120" s="1089">
        <f t="shared" si="21"/>
        <v>0</v>
      </c>
      <c r="O120" s="1089">
        <f t="shared" si="21"/>
        <v>0</v>
      </c>
    </row>
    <row r="121" spans="1:15" s="1066" customFormat="1" ht="18.75">
      <c r="A121" s="1087" t="s">
        <v>58</v>
      </c>
      <c r="B121" s="1086">
        <v>0</v>
      </c>
      <c r="C121" s="1086">
        <v>0</v>
      </c>
      <c r="D121" s="1088">
        <v>0</v>
      </c>
      <c r="E121" s="1088">
        <v>0</v>
      </c>
      <c r="F121" s="1086">
        <v>0</v>
      </c>
      <c r="G121" s="1086">
        <v>0</v>
      </c>
      <c r="H121" s="1086">
        <v>19.399999999999999</v>
      </c>
      <c r="I121" s="1086">
        <v>57.62</v>
      </c>
      <c r="J121" s="1086">
        <v>6</v>
      </c>
      <c r="K121" s="1086">
        <v>17.82</v>
      </c>
      <c r="L121" s="1086">
        <v>17.2</v>
      </c>
      <c r="M121" s="1086">
        <v>51.08</v>
      </c>
      <c r="N121" s="1089">
        <f t="shared" si="21"/>
        <v>42.599999999999994</v>
      </c>
      <c r="O121" s="1089">
        <f t="shared" si="21"/>
        <v>126.52</v>
      </c>
    </row>
    <row r="122" spans="1:15" s="1066" customFormat="1" ht="18.75">
      <c r="A122" s="1087" t="s">
        <v>708</v>
      </c>
      <c r="B122" s="1086">
        <v>0</v>
      </c>
      <c r="C122" s="1086">
        <v>0</v>
      </c>
      <c r="D122" s="1088">
        <v>0</v>
      </c>
      <c r="E122" s="1088">
        <v>0</v>
      </c>
      <c r="F122" s="1086">
        <v>0</v>
      </c>
      <c r="G122" s="1086">
        <v>0</v>
      </c>
      <c r="H122" s="1086">
        <v>4.4000000000000004</v>
      </c>
      <c r="I122" s="1086">
        <v>25.17</v>
      </c>
      <c r="J122" s="1086">
        <v>0</v>
      </c>
      <c r="K122" s="1086">
        <v>0</v>
      </c>
      <c r="L122" s="1086">
        <v>0</v>
      </c>
      <c r="M122" s="1086">
        <v>0</v>
      </c>
      <c r="N122" s="1089">
        <f t="shared" si="21"/>
        <v>4.4000000000000004</v>
      </c>
      <c r="O122" s="1089">
        <f t="shared" si="21"/>
        <v>25.17</v>
      </c>
    </row>
    <row r="123" spans="1:15" s="1066" customFormat="1" ht="18.75">
      <c r="A123" s="1087" t="s">
        <v>709</v>
      </c>
      <c r="B123" s="1086">
        <v>0</v>
      </c>
      <c r="C123" s="1086">
        <v>0</v>
      </c>
      <c r="D123" s="1088">
        <v>0</v>
      </c>
      <c r="E123" s="1088">
        <v>0</v>
      </c>
      <c r="F123" s="1086">
        <v>0</v>
      </c>
      <c r="G123" s="1086">
        <v>0</v>
      </c>
      <c r="H123" s="1086">
        <v>0.88</v>
      </c>
      <c r="I123" s="1086">
        <v>52.53</v>
      </c>
      <c r="J123" s="1086">
        <v>1.22</v>
      </c>
      <c r="K123" s="1086">
        <v>73.22</v>
      </c>
      <c r="L123" s="1086">
        <v>223</v>
      </c>
      <c r="M123" s="1086">
        <v>624.39</v>
      </c>
      <c r="N123" s="1089">
        <f t="shared" si="21"/>
        <v>225.1</v>
      </c>
      <c r="O123" s="1089">
        <f t="shared" si="21"/>
        <v>750.14</v>
      </c>
    </row>
    <row r="124" spans="1:15" s="1066" customFormat="1" ht="18.75">
      <c r="A124" s="1087" t="s">
        <v>710</v>
      </c>
      <c r="B124" s="1086">
        <v>16.8</v>
      </c>
      <c r="C124" s="1086">
        <v>373.3</v>
      </c>
      <c r="D124" s="1088">
        <v>21.2</v>
      </c>
      <c r="E124" s="1088">
        <v>468.86</v>
      </c>
      <c r="F124" s="1086">
        <v>11.2</v>
      </c>
      <c r="G124" s="1086">
        <v>248.86</v>
      </c>
      <c r="H124" s="1086">
        <v>29.25</v>
      </c>
      <c r="I124" s="1086">
        <v>647.74</v>
      </c>
      <c r="J124" s="1086">
        <v>12.84</v>
      </c>
      <c r="K124" s="1086">
        <v>283.32</v>
      </c>
      <c r="L124" s="1086">
        <v>55.04</v>
      </c>
      <c r="M124" s="1086">
        <v>1220.26</v>
      </c>
      <c r="N124" s="1089">
        <f t="shared" si="21"/>
        <v>146.33000000000001</v>
      </c>
      <c r="O124" s="1089">
        <f t="shared" si="21"/>
        <v>3242.34</v>
      </c>
    </row>
    <row r="125" spans="1:15" s="1066" customFormat="1" ht="18.75">
      <c r="A125" s="1087" t="s">
        <v>755</v>
      </c>
      <c r="B125" s="1086">
        <v>0</v>
      </c>
      <c r="C125" s="1086">
        <v>0</v>
      </c>
      <c r="D125" s="1088">
        <v>0</v>
      </c>
      <c r="E125" s="1088">
        <v>0</v>
      </c>
      <c r="F125" s="1086">
        <v>0</v>
      </c>
      <c r="G125" s="1086">
        <v>0</v>
      </c>
      <c r="H125" s="1086">
        <v>0</v>
      </c>
      <c r="I125" s="1086">
        <v>0</v>
      </c>
      <c r="J125" s="1086">
        <v>0</v>
      </c>
      <c r="K125" s="1086">
        <v>0</v>
      </c>
      <c r="L125" s="1086">
        <v>0</v>
      </c>
      <c r="M125" s="1086">
        <v>0</v>
      </c>
      <c r="N125" s="1089">
        <f t="shared" si="21"/>
        <v>0</v>
      </c>
      <c r="O125" s="1089">
        <f t="shared" si="21"/>
        <v>0</v>
      </c>
    </row>
    <row r="126" spans="1:15" s="1066" customFormat="1" ht="18.75">
      <c r="A126" s="1087" t="s">
        <v>711</v>
      </c>
      <c r="B126" s="1086">
        <v>250.69</v>
      </c>
      <c r="C126" s="1086">
        <v>3352.8</v>
      </c>
      <c r="D126" s="1088">
        <v>629.36</v>
      </c>
      <c r="E126" s="1088">
        <v>8416.09</v>
      </c>
      <c r="F126" s="1086">
        <v>1037.8399999999999</v>
      </c>
      <c r="G126" s="1086">
        <v>13913.28</v>
      </c>
      <c r="H126" s="1086">
        <v>773.36</v>
      </c>
      <c r="I126" s="1086">
        <v>10361.59</v>
      </c>
      <c r="J126" s="1086">
        <v>804.83</v>
      </c>
      <c r="K126" s="1086">
        <v>10789.45</v>
      </c>
      <c r="L126" s="1086">
        <v>299.74</v>
      </c>
      <c r="M126" s="1086">
        <v>4022.17</v>
      </c>
      <c r="N126" s="1089">
        <f t="shared" si="21"/>
        <v>3795.8199999999997</v>
      </c>
      <c r="O126" s="1089">
        <f t="shared" si="21"/>
        <v>50855.37999999999</v>
      </c>
    </row>
    <row r="127" spans="1:15" s="1066" customFormat="1" ht="18.75">
      <c r="A127" s="1087" t="s">
        <v>712</v>
      </c>
      <c r="B127" s="1086">
        <v>3.2</v>
      </c>
      <c r="C127" s="1086">
        <v>35.9</v>
      </c>
      <c r="D127" s="1088">
        <v>2.8</v>
      </c>
      <c r="E127" s="1088">
        <v>31.42</v>
      </c>
      <c r="F127" s="1086">
        <v>2.4</v>
      </c>
      <c r="G127" s="1086">
        <v>26.93</v>
      </c>
      <c r="H127" s="1086">
        <v>5.6</v>
      </c>
      <c r="I127" s="1086">
        <v>62.83</v>
      </c>
      <c r="J127" s="1086">
        <v>1.6</v>
      </c>
      <c r="K127" s="1086">
        <v>17.95</v>
      </c>
      <c r="L127" s="1086">
        <v>0</v>
      </c>
      <c r="M127" s="1086">
        <v>0</v>
      </c>
      <c r="N127" s="1089">
        <f t="shared" si="21"/>
        <v>15.6</v>
      </c>
      <c r="O127" s="1089">
        <f t="shared" si="21"/>
        <v>175.02999999999997</v>
      </c>
    </row>
    <row r="128" spans="1:15" s="1066" customFormat="1" ht="18.75">
      <c r="A128" s="1087" t="s">
        <v>713</v>
      </c>
      <c r="B128" s="1086">
        <v>0</v>
      </c>
      <c r="C128" s="1086">
        <v>0</v>
      </c>
      <c r="D128" s="1088">
        <v>0</v>
      </c>
      <c r="E128" s="1088">
        <v>0</v>
      </c>
      <c r="F128" s="1086">
        <v>0</v>
      </c>
      <c r="G128" s="1086">
        <v>0</v>
      </c>
      <c r="H128" s="1086">
        <v>0</v>
      </c>
      <c r="I128" s="1086">
        <v>0</v>
      </c>
      <c r="J128" s="1086">
        <v>0</v>
      </c>
      <c r="K128" s="1086">
        <v>0</v>
      </c>
      <c r="L128" s="1086">
        <v>0</v>
      </c>
      <c r="M128" s="1086">
        <v>0</v>
      </c>
      <c r="N128" s="1089">
        <f t="shared" si="21"/>
        <v>0</v>
      </c>
      <c r="O128" s="1089">
        <f t="shared" si="21"/>
        <v>0</v>
      </c>
    </row>
    <row r="129" spans="1:17" s="1066" customFormat="1" ht="18.75">
      <c r="A129" s="1087" t="s">
        <v>714</v>
      </c>
      <c r="B129" s="1086">
        <v>33.4</v>
      </c>
      <c r="C129" s="1086">
        <v>742.15</v>
      </c>
      <c r="D129" s="1088">
        <v>35.799999999999997</v>
      </c>
      <c r="E129" s="1088">
        <v>795.48</v>
      </c>
      <c r="F129" s="1086">
        <v>168.38</v>
      </c>
      <c r="G129" s="1086">
        <v>3662.31</v>
      </c>
      <c r="H129" s="1086">
        <v>42.03</v>
      </c>
      <c r="I129" s="1086">
        <v>906.54</v>
      </c>
      <c r="J129" s="1086">
        <v>99.35</v>
      </c>
      <c r="K129" s="1086">
        <v>2101.4699999999998</v>
      </c>
      <c r="L129" s="1086">
        <v>260.83999999999997</v>
      </c>
      <c r="M129" s="1086">
        <v>5762.98</v>
      </c>
      <c r="N129" s="1089">
        <f t="shared" si="21"/>
        <v>639.79999999999995</v>
      </c>
      <c r="O129" s="1089">
        <f t="shared" si="21"/>
        <v>13970.93</v>
      </c>
    </row>
    <row r="130" spans="1:17" s="1066" customFormat="1" ht="18.75">
      <c r="A130" s="1087" t="s">
        <v>715</v>
      </c>
      <c r="B130" s="1086">
        <v>478.75</v>
      </c>
      <c r="C130" s="1086">
        <v>1651.07</v>
      </c>
      <c r="D130" s="1088">
        <v>660.17</v>
      </c>
      <c r="E130" s="1088">
        <v>2249.38</v>
      </c>
      <c r="F130" s="1086">
        <v>337.09</v>
      </c>
      <c r="G130" s="1086">
        <v>1108.56</v>
      </c>
      <c r="H130" s="1086">
        <v>286.8</v>
      </c>
      <c r="I130" s="1086">
        <v>936.94</v>
      </c>
      <c r="J130" s="1086">
        <v>193.31</v>
      </c>
      <c r="K130" s="1086">
        <v>639.65</v>
      </c>
      <c r="L130" s="1086">
        <v>168.15</v>
      </c>
      <c r="M130" s="1086">
        <v>566.07000000000005</v>
      </c>
      <c r="N130" s="1089">
        <f t="shared" si="21"/>
        <v>2124.27</v>
      </c>
      <c r="O130" s="1089">
        <f t="shared" si="21"/>
        <v>7151.67</v>
      </c>
    </row>
    <row r="131" spans="1:17" s="1066" customFormat="1" ht="18.75">
      <c r="A131" s="1106" t="s">
        <v>0</v>
      </c>
      <c r="B131" s="1091">
        <f>SUM(B111:B130)</f>
        <v>7789.87</v>
      </c>
      <c r="C131" s="1091">
        <f t="shared" ref="C131:O131" si="22">SUM(C111:C130)</f>
        <v>90396.92</v>
      </c>
      <c r="D131" s="1091">
        <f t="shared" si="22"/>
        <v>9067.8899999999976</v>
      </c>
      <c r="E131" s="1091">
        <f t="shared" si="22"/>
        <v>92856.489999999991</v>
      </c>
      <c r="F131" s="1091">
        <f t="shared" si="22"/>
        <v>10446.81</v>
      </c>
      <c r="G131" s="1091">
        <f t="shared" si="22"/>
        <v>104156.36999999998</v>
      </c>
      <c r="H131" s="1091">
        <f t="shared" si="22"/>
        <v>9393.1</v>
      </c>
      <c r="I131" s="1091">
        <f t="shared" si="22"/>
        <v>85551.689999999988</v>
      </c>
      <c r="J131" s="1091">
        <f t="shared" si="22"/>
        <v>8744.590000000002</v>
      </c>
      <c r="K131" s="1091">
        <f t="shared" si="22"/>
        <v>78280.289999999994</v>
      </c>
      <c r="L131" s="1091">
        <f t="shared" si="22"/>
        <v>6267.5899999999992</v>
      </c>
      <c r="M131" s="1091">
        <f t="shared" si="22"/>
        <v>62371.950000000004</v>
      </c>
      <c r="N131" s="1091">
        <f t="shared" si="22"/>
        <v>51709.849999999991</v>
      </c>
      <c r="O131" s="1091">
        <f t="shared" si="22"/>
        <v>513613.71000000008</v>
      </c>
      <c r="P131" s="1072"/>
    </row>
    <row r="132" spans="1:17" s="1066" customFormat="1" ht="18.75">
      <c r="A132" s="1106" t="s">
        <v>716</v>
      </c>
      <c r="B132" s="1091">
        <v>5576.91</v>
      </c>
      <c r="C132" s="1091">
        <v>68409.34</v>
      </c>
      <c r="D132" s="1091">
        <v>5436.21</v>
      </c>
      <c r="E132" s="1091">
        <v>77197.89</v>
      </c>
      <c r="F132" s="1091">
        <v>4270.71</v>
      </c>
      <c r="G132" s="1091">
        <v>40778.1</v>
      </c>
      <c r="H132" s="1091">
        <v>3503.27</v>
      </c>
      <c r="I132" s="1091">
        <v>32424.21</v>
      </c>
      <c r="J132" s="1091">
        <v>3772.33</v>
      </c>
      <c r="K132" s="1091">
        <v>50337.93</v>
      </c>
      <c r="L132" s="1091">
        <v>3390.81</v>
      </c>
      <c r="M132" s="1091">
        <v>44087.41</v>
      </c>
      <c r="N132" s="1091">
        <v>25950.240000000002</v>
      </c>
      <c r="O132" s="1091">
        <v>313234.88</v>
      </c>
      <c r="P132" s="1067"/>
      <c r="Q132" s="1067"/>
    </row>
    <row r="133" spans="1:17" s="1066" customFormat="1" ht="18.75">
      <c r="A133" s="1104" t="s">
        <v>756</v>
      </c>
      <c r="B133" s="1094">
        <f>B131+B109+B96+B66+B57+B48+B132</f>
        <v>313397.00999999995</v>
      </c>
      <c r="C133" s="1094">
        <f t="shared" ref="C133:O133" si="23">C131+C109+C96+C66+C57+C48+C132</f>
        <v>1222474.5900000001</v>
      </c>
      <c r="D133" s="1094">
        <f t="shared" si="23"/>
        <v>305325.74000000005</v>
      </c>
      <c r="E133" s="1094">
        <f t="shared" si="23"/>
        <v>1227563.2799999998</v>
      </c>
      <c r="F133" s="1094">
        <f t="shared" si="23"/>
        <v>350777.19</v>
      </c>
      <c r="G133" s="1094">
        <f t="shared" si="23"/>
        <v>1402328.58</v>
      </c>
      <c r="H133" s="1094">
        <f t="shared" si="23"/>
        <v>372354.27</v>
      </c>
      <c r="I133" s="1094">
        <f t="shared" si="23"/>
        <v>1392905.93</v>
      </c>
      <c r="J133" s="1094">
        <f t="shared" si="23"/>
        <v>323808.19</v>
      </c>
      <c r="K133" s="1094">
        <f t="shared" si="23"/>
        <v>1206196.74</v>
      </c>
      <c r="L133" s="1094">
        <f t="shared" si="23"/>
        <v>317682.42</v>
      </c>
      <c r="M133" s="1094">
        <f t="shared" si="23"/>
        <v>1191682.46</v>
      </c>
      <c r="N133" s="1094">
        <f t="shared" si="23"/>
        <v>1983344.8199999998</v>
      </c>
      <c r="O133" s="1094">
        <f t="shared" si="23"/>
        <v>7643151.5800000001</v>
      </c>
      <c r="P133" s="1102"/>
      <c r="Q133" s="1102"/>
    </row>
    <row r="134" spans="1:17" s="1066" customFormat="1" ht="15" customHeight="1">
      <c r="A134" s="1397" t="s">
        <v>717</v>
      </c>
      <c r="B134" s="1107"/>
      <c r="C134" s="1107"/>
      <c r="D134" s="1108"/>
      <c r="E134" s="1097"/>
      <c r="F134" s="1067"/>
      <c r="G134" s="1097"/>
      <c r="H134" s="1098"/>
      <c r="I134" s="1097"/>
      <c r="J134" s="1096"/>
      <c r="K134" s="1096"/>
      <c r="L134" s="1096"/>
      <c r="M134" s="1096"/>
      <c r="N134" s="1096" t="s">
        <v>14</v>
      </c>
      <c r="O134" s="1096" t="s">
        <v>14</v>
      </c>
    </row>
    <row r="135" spans="1:17" s="1066" customFormat="1" ht="15" customHeight="1">
      <c r="A135" s="1398" t="s">
        <v>718</v>
      </c>
      <c r="B135" s="1067"/>
      <c r="C135" s="1067"/>
      <c r="D135" s="1096"/>
      <c r="E135" s="1097"/>
      <c r="F135" s="1067"/>
      <c r="G135" s="1097"/>
      <c r="H135" s="1098"/>
      <c r="I135" s="1097"/>
      <c r="J135" s="1096"/>
      <c r="K135" s="1096"/>
      <c r="L135" s="1096"/>
      <c r="M135" s="1096"/>
      <c r="N135" s="1096"/>
      <c r="O135" s="1096"/>
    </row>
    <row r="136" spans="1:17" s="1066" customFormat="1" ht="15" customHeight="1">
      <c r="A136" s="1398" t="s">
        <v>798</v>
      </c>
      <c r="B136" s="1067"/>
      <c r="C136" s="1067"/>
      <c r="D136" s="1067"/>
      <c r="E136" s="1068"/>
      <c r="F136" s="1067"/>
      <c r="G136" s="1097"/>
      <c r="H136" s="1098"/>
      <c r="I136" s="1097"/>
      <c r="J136" s="1096"/>
      <c r="K136" s="1096"/>
      <c r="L136" s="1096"/>
      <c r="M136" s="1096"/>
      <c r="N136" s="1096"/>
      <c r="O136" s="1096"/>
    </row>
    <row r="137" spans="1:17" s="1066" customFormat="1" ht="15" customHeight="1">
      <c r="A137" s="1398" t="s">
        <v>862</v>
      </c>
      <c r="B137" s="1102"/>
      <c r="C137" s="1102"/>
      <c r="D137" s="1102"/>
      <c r="E137" s="1109"/>
      <c r="F137" s="1102"/>
      <c r="G137" s="1109"/>
      <c r="H137" s="1110"/>
      <c r="I137" s="1109"/>
      <c r="J137" s="1099"/>
      <c r="K137" s="1099"/>
      <c r="L137" s="1099"/>
      <c r="M137" s="1099"/>
      <c r="N137" s="1067"/>
      <c r="O137" s="1096"/>
    </row>
    <row r="138" spans="1:17" s="1066" customFormat="1" ht="18.75">
      <c r="B138" s="1067"/>
      <c r="C138" s="1067"/>
      <c r="D138" s="1067"/>
      <c r="E138" s="1068"/>
      <c r="F138" s="1067"/>
      <c r="G138" s="1068"/>
      <c r="H138" s="1070"/>
      <c r="I138" s="1068"/>
      <c r="J138" s="1067"/>
      <c r="K138" s="1067"/>
      <c r="L138" s="1067"/>
      <c r="M138" s="1067"/>
      <c r="N138" s="1067"/>
      <c r="O138" s="1067"/>
    </row>
    <row r="139" spans="1:17" s="1066" customFormat="1" ht="18.75">
      <c r="B139" s="1067"/>
      <c r="C139" s="1067"/>
      <c r="D139" s="1067"/>
      <c r="E139" s="1068"/>
      <c r="F139" s="1067"/>
      <c r="G139" s="1068"/>
      <c r="H139" s="1070"/>
      <c r="I139" s="1068"/>
      <c r="J139" s="1067"/>
      <c r="K139" s="1067"/>
      <c r="L139" s="1067"/>
      <c r="M139" s="1067"/>
      <c r="N139" s="1067"/>
      <c r="O139" s="1067"/>
    </row>
    <row r="140" spans="1:17" s="1066" customFormat="1" ht="18.75">
      <c r="A140" s="1542" t="s">
        <v>1003</v>
      </c>
      <c r="B140" s="1543"/>
      <c r="C140" s="1543"/>
      <c r="D140" s="1543"/>
      <c r="E140" s="1543"/>
      <c r="F140" s="1543"/>
      <c r="G140" s="1543"/>
      <c r="H140" s="1543"/>
      <c r="I140" s="1543"/>
      <c r="J140" s="1543"/>
      <c r="K140" s="1543"/>
      <c r="L140" s="1543"/>
      <c r="M140" s="1543"/>
      <c r="N140" s="1543"/>
      <c r="O140" s="1543"/>
    </row>
    <row r="141" spans="1:17" s="1066" customFormat="1" ht="18.75">
      <c r="B141" s="1067"/>
      <c r="C141" s="1067"/>
      <c r="D141" s="1067"/>
      <c r="E141" s="1068"/>
      <c r="F141" s="1067"/>
      <c r="G141" s="1068"/>
      <c r="H141" s="1070"/>
      <c r="I141" s="1068"/>
      <c r="J141" s="1067"/>
      <c r="K141" s="1067"/>
      <c r="L141" s="1067"/>
      <c r="M141" s="1067"/>
      <c r="N141" s="1067"/>
      <c r="O141" s="1067"/>
    </row>
    <row r="142" spans="1:17" s="1066" customFormat="1" ht="18.75">
      <c r="A142" s="1071" t="s">
        <v>14</v>
      </c>
      <c r="B142" s="1544" t="s">
        <v>757</v>
      </c>
      <c r="C142" s="1544"/>
      <c r="D142" s="1544" t="s">
        <v>758</v>
      </c>
      <c r="E142" s="1544"/>
      <c r="F142" s="1544" t="s">
        <v>759</v>
      </c>
      <c r="G142" s="1544"/>
      <c r="H142" s="1544" t="s">
        <v>760</v>
      </c>
      <c r="I142" s="1544"/>
      <c r="J142" s="1544" t="s">
        <v>761</v>
      </c>
      <c r="K142" s="1544"/>
      <c r="L142" s="1544" t="s">
        <v>762</v>
      </c>
      <c r="M142" s="1544"/>
      <c r="N142" s="1544" t="s">
        <v>763</v>
      </c>
      <c r="O142" s="1544"/>
    </row>
    <row r="143" spans="1:17" s="1066" customFormat="1" ht="18.75">
      <c r="A143" s="1073" t="s">
        <v>32</v>
      </c>
      <c r="B143" s="1074" t="s">
        <v>239</v>
      </c>
      <c r="C143" s="1074" t="s">
        <v>105</v>
      </c>
      <c r="D143" s="1074" t="s">
        <v>239</v>
      </c>
      <c r="E143" s="1075" t="s">
        <v>105</v>
      </c>
      <c r="F143" s="1074" t="s">
        <v>239</v>
      </c>
      <c r="G143" s="1075" t="s">
        <v>105</v>
      </c>
      <c r="H143" s="1076" t="s">
        <v>239</v>
      </c>
      <c r="I143" s="1075" t="s">
        <v>105</v>
      </c>
      <c r="J143" s="1074" t="s">
        <v>239</v>
      </c>
      <c r="K143" s="1074" t="s">
        <v>105</v>
      </c>
      <c r="L143" s="1074" t="s">
        <v>239</v>
      </c>
      <c r="M143" s="1074" t="s">
        <v>105</v>
      </c>
      <c r="N143" s="1074" t="s">
        <v>239</v>
      </c>
      <c r="O143" s="1074" t="s">
        <v>105</v>
      </c>
    </row>
    <row r="144" spans="1:17" s="1066" customFormat="1" ht="18.75">
      <c r="A144" s="1077" t="s">
        <v>14</v>
      </c>
      <c r="B144" s="1078" t="s">
        <v>753</v>
      </c>
      <c r="C144" s="1078" t="s">
        <v>754</v>
      </c>
      <c r="D144" s="1078" t="s">
        <v>753</v>
      </c>
      <c r="E144" s="1079" t="s">
        <v>754</v>
      </c>
      <c r="F144" s="1078" t="s">
        <v>753</v>
      </c>
      <c r="G144" s="1079" t="s">
        <v>754</v>
      </c>
      <c r="H144" s="1080" t="s">
        <v>753</v>
      </c>
      <c r="I144" s="1079" t="s">
        <v>754</v>
      </c>
      <c r="J144" s="1078" t="s">
        <v>753</v>
      </c>
      <c r="K144" s="1078" t="s">
        <v>754</v>
      </c>
      <c r="L144" s="1078" t="s">
        <v>753</v>
      </c>
      <c r="M144" s="1078" t="s">
        <v>754</v>
      </c>
      <c r="N144" s="1078" t="s">
        <v>753</v>
      </c>
      <c r="O144" s="1078" t="s">
        <v>754</v>
      </c>
    </row>
    <row r="145" spans="1:15" s="1066" customFormat="1" ht="18.75">
      <c r="A145" s="1081" t="s">
        <v>479</v>
      </c>
      <c r="B145" s="1083"/>
      <c r="C145" s="1083"/>
      <c r="D145" s="1111"/>
      <c r="E145" s="1112"/>
      <c r="F145" s="1111"/>
      <c r="G145" s="1112"/>
      <c r="H145" s="1086"/>
      <c r="I145" s="1085"/>
      <c r="J145" s="1082"/>
      <c r="K145" s="1082"/>
      <c r="L145" s="1082"/>
      <c r="M145" s="1082"/>
      <c r="N145" s="1083"/>
      <c r="O145" s="1083"/>
    </row>
    <row r="146" spans="1:15" s="1066" customFormat="1" ht="18.75">
      <c r="A146" s="1087" t="s">
        <v>632</v>
      </c>
      <c r="B146" s="1088">
        <v>42.8</v>
      </c>
      <c r="C146" s="1088">
        <v>127.12</v>
      </c>
      <c r="D146" s="1088">
        <v>47.2</v>
      </c>
      <c r="E146" s="1088">
        <v>140.18</v>
      </c>
      <c r="F146" s="1086">
        <v>58.8</v>
      </c>
      <c r="G146" s="1088">
        <v>174.64</v>
      </c>
      <c r="H146" s="1086">
        <v>165.9</v>
      </c>
      <c r="I146" s="1088">
        <v>492.72</v>
      </c>
      <c r="J146" s="1088">
        <v>0</v>
      </c>
      <c r="K146" s="1088">
        <v>0</v>
      </c>
      <c r="L146" s="1088"/>
      <c r="M146" s="1088"/>
      <c r="N146" s="1091">
        <f>SUM(B146+D146+F146+H146+J146+L146)</f>
        <v>314.70000000000005</v>
      </c>
      <c r="O146" s="1091">
        <f>SUM(C146+E146+G146+I146+K146+M146)</f>
        <v>934.66000000000008</v>
      </c>
    </row>
    <row r="147" spans="1:15" s="1066" customFormat="1" ht="18.75">
      <c r="A147" s="1087" t="s">
        <v>52</v>
      </c>
      <c r="B147" s="1088">
        <v>4661.88</v>
      </c>
      <c r="C147" s="1088">
        <v>21496.23</v>
      </c>
      <c r="D147" s="1113">
        <v>11195.15</v>
      </c>
      <c r="E147" s="1088">
        <v>46782.36</v>
      </c>
      <c r="F147" s="1086">
        <v>11035.79</v>
      </c>
      <c r="G147" s="1086">
        <v>33644.39</v>
      </c>
      <c r="H147" s="1088">
        <v>8480.550909090909</v>
      </c>
      <c r="I147" s="1088">
        <v>23898.05</v>
      </c>
      <c r="J147" s="1088">
        <v>4531.46</v>
      </c>
      <c r="K147" s="1088">
        <v>15346.58</v>
      </c>
      <c r="L147" s="1088">
        <v>2626.01</v>
      </c>
      <c r="M147" s="1088">
        <v>8838.48</v>
      </c>
      <c r="N147" s="1091">
        <f t="shared" ref="N147:O162" si="24">SUM(B147+D147+F147+H147+J147+L147)</f>
        <v>42530.840909090912</v>
      </c>
      <c r="O147" s="1091">
        <f t="shared" si="24"/>
        <v>150006.09</v>
      </c>
    </row>
    <row r="148" spans="1:15" s="1066" customFormat="1" ht="18.75">
      <c r="A148" s="1087" t="s">
        <v>443</v>
      </c>
      <c r="B148" s="1088">
        <v>183.78</v>
      </c>
      <c r="C148" s="1088">
        <v>284.47000000000003</v>
      </c>
      <c r="D148" s="1113">
        <v>5507.45</v>
      </c>
      <c r="E148" s="1088">
        <v>8260.24</v>
      </c>
      <c r="F148" s="1086">
        <v>7412.17</v>
      </c>
      <c r="G148" s="1086">
        <v>8610.0499999999993</v>
      </c>
      <c r="H148" s="1088">
        <v>3583.97</v>
      </c>
      <c r="I148" s="1088">
        <v>4000.03</v>
      </c>
      <c r="J148" s="1088">
        <v>616.66</v>
      </c>
      <c r="K148" s="1088">
        <v>745.68</v>
      </c>
      <c r="L148" s="1088">
        <v>158.75</v>
      </c>
      <c r="M148" s="1088">
        <v>188.45</v>
      </c>
      <c r="N148" s="1091">
        <f t="shared" si="24"/>
        <v>17462.78</v>
      </c>
      <c r="O148" s="1091">
        <f t="shared" si="24"/>
        <v>22088.92</v>
      </c>
    </row>
    <row r="149" spans="1:15" s="1066" customFormat="1" ht="18.75">
      <c r="A149" s="1087" t="s">
        <v>633</v>
      </c>
      <c r="B149" s="1088">
        <v>0</v>
      </c>
      <c r="C149" s="1088">
        <v>0</v>
      </c>
      <c r="D149" s="1113">
        <v>2.6</v>
      </c>
      <c r="E149" s="1088">
        <v>9.15</v>
      </c>
      <c r="F149" s="1086">
        <v>25.6</v>
      </c>
      <c r="G149" s="1086">
        <v>90.11</v>
      </c>
      <c r="H149" s="1088">
        <v>57.036363636363632</v>
      </c>
      <c r="I149" s="1088">
        <v>185.12</v>
      </c>
      <c r="J149" s="1088">
        <v>313.01</v>
      </c>
      <c r="K149" s="1088">
        <v>1065.1199999999999</v>
      </c>
      <c r="L149" s="1088">
        <v>343.79</v>
      </c>
      <c r="M149" s="1088">
        <v>1152.98</v>
      </c>
      <c r="N149" s="1091">
        <f t="shared" si="24"/>
        <v>742.0363636363636</v>
      </c>
      <c r="O149" s="1091">
        <f t="shared" si="24"/>
        <v>2502.48</v>
      </c>
    </row>
    <row r="150" spans="1:15" s="1066" customFormat="1" ht="18.75">
      <c r="A150" s="1087" t="s">
        <v>305</v>
      </c>
      <c r="B150" s="1088">
        <v>3667.9</v>
      </c>
      <c r="C150" s="1088">
        <v>16945.7</v>
      </c>
      <c r="D150" s="1113">
        <v>6009.12</v>
      </c>
      <c r="E150" s="1088">
        <v>27747.27</v>
      </c>
      <c r="F150" s="1086">
        <v>3183.53</v>
      </c>
      <c r="G150" s="1086">
        <v>14690.8</v>
      </c>
      <c r="H150" s="1088">
        <v>1809.1999999999998</v>
      </c>
      <c r="I150" s="1088">
        <v>8358.5</v>
      </c>
      <c r="J150" s="1088">
        <v>71</v>
      </c>
      <c r="K150" s="1088">
        <v>328.02</v>
      </c>
      <c r="L150" s="1088">
        <v>1041.3900000000001</v>
      </c>
      <c r="M150" s="1088">
        <v>4692.8100000000004</v>
      </c>
      <c r="N150" s="1091">
        <f t="shared" si="24"/>
        <v>15782.14</v>
      </c>
      <c r="O150" s="1091">
        <f t="shared" si="24"/>
        <v>72763.100000000006</v>
      </c>
    </row>
    <row r="151" spans="1:15" s="1066" customFormat="1" ht="18.75">
      <c r="A151" s="1087" t="s">
        <v>634</v>
      </c>
      <c r="B151" s="1088">
        <v>21.96</v>
      </c>
      <c r="C151" s="1088">
        <v>21.13</v>
      </c>
      <c r="D151" s="1113">
        <v>178.28</v>
      </c>
      <c r="E151" s="1088">
        <v>186.28</v>
      </c>
      <c r="F151" s="1086">
        <v>417.71</v>
      </c>
      <c r="G151" s="1086">
        <v>461.18</v>
      </c>
      <c r="H151" s="1088">
        <v>130.19999999999999</v>
      </c>
      <c r="I151" s="1088">
        <v>114.58</v>
      </c>
      <c r="J151" s="1088">
        <v>0</v>
      </c>
      <c r="K151" s="1088">
        <v>0</v>
      </c>
      <c r="L151" s="1088">
        <v>0</v>
      </c>
      <c r="M151" s="1088">
        <v>0</v>
      </c>
      <c r="N151" s="1091">
        <f t="shared" si="24"/>
        <v>748.15000000000009</v>
      </c>
      <c r="O151" s="1091">
        <f t="shared" si="24"/>
        <v>783.17000000000007</v>
      </c>
    </row>
    <row r="152" spans="1:15" s="1066" customFormat="1" ht="18.75">
      <c r="A152" s="1087" t="s">
        <v>635</v>
      </c>
      <c r="B152" s="1088">
        <v>0</v>
      </c>
      <c r="C152" s="1088">
        <v>0</v>
      </c>
      <c r="D152" s="1088">
        <v>0</v>
      </c>
      <c r="E152" s="1088">
        <v>0</v>
      </c>
      <c r="F152" s="1086">
        <v>0</v>
      </c>
      <c r="G152" s="1088">
        <v>0</v>
      </c>
      <c r="H152" s="1088">
        <v>36.418181818181814</v>
      </c>
      <c r="I152" s="1088">
        <v>172.27</v>
      </c>
      <c r="J152" s="1088">
        <v>0</v>
      </c>
      <c r="K152" s="1088">
        <v>0</v>
      </c>
      <c r="L152" s="1088">
        <v>0</v>
      </c>
      <c r="M152" s="1088">
        <v>0</v>
      </c>
      <c r="N152" s="1091">
        <f t="shared" si="24"/>
        <v>36.418181818181814</v>
      </c>
      <c r="O152" s="1091">
        <f t="shared" si="24"/>
        <v>172.27</v>
      </c>
    </row>
    <row r="153" spans="1:15" s="1066" customFormat="1" ht="18.75">
      <c r="A153" s="1087" t="s">
        <v>636</v>
      </c>
      <c r="B153" s="1088">
        <v>0</v>
      </c>
      <c r="C153" s="1088">
        <v>0</v>
      </c>
      <c r="D153" s="1113">
        <v>0</v>
      </c>
      <c r="E153" s="1113">
        <v>0</v>
      </c>
      <c r="F153" s="1088">
        <v>0</v>
      </c>
      <c r="G153" s="1088">
        <v>0</v>
      </c>
      <c r="H153" s="1088">
        <v>0</v>
      </c>
      <c r="I153" s="1088">
        <v>0</v>
      </c>
      <c r="J153" s="1088">
        <v>0</v>
      </c>
      <c r="K153" s="1088">
        <v>0</v>
      </c>
      <c r="L153" s="1088">
        <v>0</v>
      </c>
      <c r="M153" s="1088">
        <v>0</v>
      </c>
      <c r="N153" s="1091">
        <f t="shared" si="24"/>
        <v>0</v>
      </c>
      <c r="O153" s="1091">
        <f t="shared" si="24"/>
        <v>0</v>
      </c>
    </row>
    <row r="154" spans="1:15" s="1066" customFormat="1" ht="18.75">
      <c r="A154" s="1087" t="s">
        <v>637</v>
      </c>
      <c r="B154" s="1088">
        <v>0</v>
      </c>
      <c r="C154" s="1088">
        <v>0</v>
      </c>
      <c r="D154" s="1088">
        <v>0</v>
      </c>
      <c r="E154" s="1088">
        <v>0</v>
      </c>
      <c r="F154" s="1088">
        <v>0</v>
      </c>
      <c r="G154" s="1088">
        <v>0</v>
      </c>
      <c r="H154" s="1088">
        <v>0</v>
      </c>
      <c r="I154" s="1088">
        <v>0</v>
      </c>
      <c r="J154" s="1088">
        <v>0</v>
      </c>
      <c r="K154" s="1088">
        <v>0</v>
      </c>
      <c r="L154" s="1088">
        <v>0</v>
      </c>
      <c r="M154" s="1088">
        <v>0</v>
      </c>
      <c r="N154" s="1091">
        <f t="shared" si="24"/>
        <v>0</v>
      </c>
      <c r="O154" s="1091">
        <f t="shared" si="24"/>
        <v>0</v>
      </c>
    </row>
    <row r="155" spans="1:15" s="1066" customFormat="1" ht="18.75">
      <c r="A155" s="1087" t="s">
        <v>638</v>
      </c>
      <c r="B155" s="1088">
        <v>4808.82</v>
      </c>
      <c r="C155" s="1088">
        <v>3202.57</v>
      </c>
      <c r="D155" s="1113">
        <v>5249.63</v>
      </c>
      <c r="E155" s="1088">
        <v>3594.75</v>
      </c>
      <c r="F155" s="1086">
        <v>4386.2160000000003</v>
      </c>
      <c r="G155" s="1086">
        <v>2959.51</v>
      </c>
      <c r="H155" s="1088">
        <v>4642.2280000000001</v>
      </c>
      <c r="I155" s="1088">
        <v>3169.08</v>
      </c>
      <c r="J155" s="1088">
        <v>6442.84</v>
      </c>
      <c r="K155" s="1088">
        <v>4619.41</v>
      </c>
      <c r="L155" s="1088">
        <v>6357.46</v>
      </c>
      <c r="M155" s="1088">
        <v>4542.72</v>
      </c>
      <c r="N155" s="1091">
        <f t="shared" si="24"/>
        <v>31887.194</v>
      </c>
      <c r="O155" s="1091">
        <f t="shared" si="24"/>
        <v>22088.04</v>
      </c>
    </row>
    <row r="156" spans="1:15" s="1066" customFormat="1" ht="18.75">
      <c r="A156" s="1087" t="s">
        <v>444</v>
      </c>
      <c r="B156" s="1088">
        <v>177.8</v>
      </c>
      <c r="C156" s="1088">
        <v>234.7</v>
      </c>
      <c r="D156" s="1113">
        <v>1160.81</v>
      </c>
      <c r="E156" s="1088">
        <v>1526.26</v>
      </c>
      <c r="F156" s="1086">
        <v>1783.04</v>
      </c>
      <c r="G156" s="1086">
        <v>2276.0300000000002</v>
      </c>
      <c r="H156" s="1088">
        <v>3283.554545454545</v>
      </c>
      <c r="I156" s="1088">
        <v>4256.4799999999996</v>
      </c>
      <c r="J156" s="1088">
        <v>2033.73</v>
      </c>
      <c r="K156" s="1088">
        <v>2694.32</v>
      </c>
      <c r="L156" s="1088">
        <v>1376.33</v>
      </c>
      <c r="M156" s="1088">
        <v>1816.75</v>
      </c>
      <c r="N156" s="1091">
        <f t="shared" si="24"/>
        <v>9815.2645454545436</v>
      </c>
      <c r="O156" s="1091">
        <f t="shared" si="24"/>
        <v>12804.539999999999</v>
      </c>
    </row>
    <row r="157" spans="1:15" s="1066" customFormat="1" ht="18.75">
      <c r="A157" s="1087" t="s">
        <v>51</v>
      </c>
      <c r="B157" s="1088">
        <v>153.43</v>
      </c>
      <c r="C157" s="1088">
        <v>469.3</v>
      </c>
      <c r="D157" s="1113">
        <v>189.04</v>
      </c>
      <c r="E157" s="1088">
        <v>589.46</v>
      </c>
      <c r="F157" s="1086">
        <v>1790.63</v>
      </c>
      <c r="G157" s="1086">
        <v>5387.98</v>
      </c>
      <c r="H157" s="1088">
        <v>5285.78</v>
      </c>
      <c r="I157" s="1088">
        <v>14654.7</v>
      </c>
      <c r="J157" s="1088">
        <v>6678.52</v>
      </c>
      <c r="K157" s="1088">
        <v>15127.76</v>
      </c>
      <c r="L157" s="1088">
        <v>5368.22</v>
      </c>
      <c r="M157" s="1088">
        <v>12124.03</v>
      </c>
      <c r="N157" s="1091">
        <f t="shared" si="24"/>
        <v>19465.620000000003</v>
      </c>
      <c r="O157" s="1091">
        <f t="shared" si="24"/>
        <v>48353.23</v>
      </c>
    </row>
    <row r="158" spans="1:15" s="1066" customFormat="1" ht="18.75">
      <c r="A158" s="1087" t="s">
        <v>639</v>
      </c>
      <c r="B158" s="1088">
        <v>237.28</v>
      </c>
      <c r="C158" s="1088">
        <v>835.23</v>
      </c>
      <c r="D158" s="1113">
        <v>362.7</v>
      </c>
      <c r="E158" s="1088">
        <v>1276.7</v>
      </c>
      <c r="F158" s="1086">
        <v>429.53</v>
      </c>
      <c r="G158" s="1086">
        <v>1421.63</v>
      </c>
      <c r="H158" s="1088">
        <v>529.46090909090913</v>
      </c>
      <c r="I158" s="1088">
        <v>1171.01</v>
      </c>
      <c r="J158" s="1088">
        <v>319.74</v>
      </c>
      <c r="K158" s="1088">
        <v>965.86</v>
      </c>
      <c r="L158" s="1088">
        <v>76.58</v>
      </c>
      <c r="M158" s="1088">
        <v>235.37</v>
      </c>
      <c r="N158" s="1091">
        <f t="shared" si="24"/>
        <v>1955.2909090909091</v>
      </c>
      <c r="O158" s="1091">
        <f t="shared" si="24"/>
        <v>5905.8</v>
      </c>
    </row>
    <row r="159" spans="1:15" s="1066" customFormat="1" ht="18.75">
      <c r="A159" s="1087" t="s">
        <v>640</v>
      </c>
      <c r="B159" s="1088">
        <v>3825.2</v>
      </c>
      <c r="C159" s="1088">
        <v>16572.86</v>
      </c>
      <c r="D159" s="1113">
        <v>1605.73</v>
      </c>
      <c r="E159" s="1088">
        <v>5746.96</v>
      </c>
      <c r="F159" s="1086">
        <v>3326</v>
      </c>
      <c r="G159" s="1086">
        <v>13299.66</v>
      </c>
      <c r="H159" s="1088">
        <v>2566.1999999999998</v>
      </c>
      <c r="I159" s="1088">
        <v>11575.34</v>
      </c>
      <c r="J159" s="1088">
        <v>98.9</v>
      </c>
      <c r="K159" s="1088">
        <v>456.92</v>
      </c>
      <c r="L159" s="1088">
        <v>1028.5999999999999</v>
      </c>
      <c r="M159" s="1088">
        <v>4752.13</v>
      </c>
      <c r="N159" s="1091">
        <f t="shared" si="24"/>
        <v>12450.630000000001</v>
      </c>
      <c r="O159" s="1091">
        <f t="shared" si="24"/>
        <v>52403.869999999988</v>
      </c>
    </row>
    <row r="160" spans="1:15" s="1066" customFormat="1" ht="18.75">
      <c r="A160" s="1087" t="s">
        <v>641</v>
      </c>
      <c r="B160" s="1088">
        <v>131.66999999999999</v>
      </c>
      <c r="C160" s="1088">
        <v>417.22</v>
      </c>
      <c r="D160" s="1113">
        <v>771.22</v>
      </c>
      <c r="E160" s="1088">
        <v>2569.5500000000002</v>
      </c>
      <c r="F160" s="1086">
        <v>3502.76</v>
      </c>
      <c r="G160" s="1086">
        <v>11787.24</v>
      </c>
      <c r="H160" s="1088">
        <v>5067.5072727272718</v>
      </c>
      <c r="I160" s="1088">
        <v>15789.96</v>
      </c>
      <c r="J160" s="1088">
        <v>5998.24</v>
      </c>
      <c r="K160" s="1088">
        <v>15748</v>
      </c>
      <c r="L160" s="1088">
        <v>6766.36</v>
      </c>
      <c r="M160" s="1088">
        <v>16390.169999999998</v>
      </c>
      <c r="N160" s="1091">
        <f t="shared" si="24"/>
        <v>22237.757272727271</v>
      </c>
      <c r="O160" s="1091">
        <f t="shared" si="24"/>
        <v>62702.14</v>
      </c>
    </row>
    <row r="161" spans="1:15" s="1066" customFormat="1" ht="18.75">
      <c r="A161" s="1087" t="s">
        <v>49</v>
      </c>
      <c r="B161" s="1088">
        <v>6753.77</v>
      </c>
      <c r="C161" s="1088">
        <v>50327.59</v>
      </c>
      <c r="D161" s="1113">
        <v>6098.17</v>
      </c>
      <c r="E161" s="1088">
        <v>38505.360000000001</v>
      </c>
      <c r="F161" s="1086">
        <v>4730.45</v>
      </c>
      <c r="G161" s="1086">
        <v>29209.93</v>
      </c>
      <c r="H161" s="1088">
        <v>5360.1445454545446</v>
      </c>
      <c r="I161" s="1088">
        <v>34511.839999999997</v>
      </c>
      <c r="J161" s="1088">
        <v>3657.95</v>
      </c>
      <c r="K161" s="1088">
        <v>23350.5</v>
      </c>
      <c r="L161" s="1088">
        <v>3185.78</v>
      </c>
      <c r="M161" s="1088">
        <v>17772.099999999999</v>
      </c>
      <c r="N161" s="1091">
        <f t="shared" si="24"/>
        <v>29786.264545454545</v>
      </c>
      <c r="O161" s="1091">
        <f t="shared" si="24"/>
        <v>193677.32</v>
      </c>
    </row>
    <row r="162" spans="1:15" s="1066" customFormat="1" ht="18.75">
      <c r="A162" s="1087" t="s">
        <v>642</v>
      </c>
      <c r="B162" s="1088">
        <v>29.2</v>
      </c>
      <c r="C162" s="1088">
        <v>70.66</v>
      </c>
      <c r="D162" s="1113">
        <v>10.6</v>
      </c>
      <c r="E162" s="1088">
        <v>25.65</v>
      </c>
      <c r="F162" s="1086">
        <v>0</v>
      </c>
      <c r="G162" s="1088">
        <v>0</v>
      </c>
      <c r="H162" s="1088">
        <v>0</v>
      </c>
      <c r="I162" s="1088">
        <v>0</v>
      </c>
      <c r="J162" s="1088">
        <v>0</v>
      </c>
      <c r="K162" s="1088">
        <v>0</v>
      </c>
      <c r="L162" s="1088">
        <v>0</v>
      </c>
      <c r="M162" s="1088">
        <v>0</v>
      </c>
      <c r="N162" s="1091">
        <f t="shared" si="24"/>
        <v>39.799999999999997</v>
      </c>
      <c r="O162" s="1091">
        <f t="shared" si="24"/>
        <v>96.31</v>
      </c>
    </row>
    <row r="163" spans="1:15" s="1066" customFormat="1" ht="18.75">
      <c r="A163" s="1087" t="s">
        <v>643</v>
      </c>
      <c r="B163" s="1088">
        <v>31.4</v>
      </c>
      <c r="C163" s="1088">
        <v>93.26</v>
      </c>
      <c r="D163" s="1113">
        <v>0</v>
      </c>
      <c r="E163" s="1113">
        <v>0</v>
      </c>
      <c r="F163" s="1088">
        <v>81.8</v>
      </c>
      <c r="G163" s="1088">
        <v>242.95</v>
      </c>
      <c r="H163" s="1088">
        <v>1025</v>
      </c>
      <c r="I163" s="1088">
        <v>3263.26</v>
      </c>
      <c r="J163" s="1088">
        <v>1208.4000000000001</v>
      </c>
      <c r="K163" s="1088">
        <v>4238.6099999999997</v>
      </c>
      <c r="L163" s="1088">
        <v>1060</v>
      </c>
      <c r="M163" s="1088">
        <v>3731.2</v>
      </c>
      <c r="N163" s="1091">
        <f t="shared" ref="N163:O184" si="25">SUM(B163+D163+F163+H163+J163+L163)</f>
        <v>3406.6000000000004</v>
      </c>
      <c r="O163" s="1091">
        <f t="shared" si="25"/>
        <v>11569.279999999999</v>
      </c>
    </row>
    <row r="164" spans="1:15" s="1066" customFormat="1" ht="18.75">
      <c r="A164" s="1087" t="s">
        <v>644</v>
      </c>
      <c r="B164" s="1088">
        <v>215.91</v>
      </c>
      <c r="C164" s="1088">
        <v>316.5</v>
      </c>
      <c r="D164" s="1113">
        <v>191.36</v>
      </c>
      <c r="E164" s="1113">
        <v>259.89999999999998</v>
      </c>
      <c r="F164" s="1088">
        <v>845.91</v>
      </c>
      <c r="G164" s="1088">
        <v>1116.5999999999999</v>
      </c>
      <c r="H164" s="1088">
        <v>126.36363636363636</v>
      </c>
      <c r="I164" s="1088">
        <v>176.6</v>
      </c>
      <c r="J164" s="1088">
        <v>0</v>
      </c>
      <c r="K164" s="1088">
        <v>0</v>
      </c>
      <c r="L164" s="1088">
        <v>0</v>
      </c>
      <c r="M164" s="1088">
        <v>0</v>
      </c>
      <c r="N164" s="1091">
        <f t="shared" si="25"/>
        <v>1379.5436363636361</v>
      </c>
      <c r="O164" s="1091">
        <f t="shared" si="25"/>
        <v>1869.6</v>
      </c>
    </row>
    <row r="165" spans="1:15" s="1066" customFormat="1" ht="18.75">
      <c r="A165" s="1087" t="s">
        <v>645</v>
      </c>
      <c r="B165" s="1088">
        <v>804.98</v>
      </c>
      <c r="C165" s="1088">
        <v>1762.6</v>
      </c>
      <c r="D165" s="1113">
        <v>1195.46</v>
      </c>
      <c r="E165" s="1088">
        <v>2476</v>
      </c>
      <c r="F165" s="1086">
        <v>685.46</v>
      </c>
      <c r="G165" s="1070">
        <v>1288.4000000000001</v>
      </c>
      <c r="H165" s="1088">
        <v>211.81818181818181</v>
      </c>
      <c r="I165" s="1088">
        <v>582.5</v>
      </c>
      <c r="J165" s="1088">
        <v>0</v>
      </c>
      <c r="K165" s="1088">
        <v>0</v>
      </c>
      <c r="L165" s="1088">
        <v>0</v>
      </c>
      <c r="M165" s="1088">
        <v>0</v>
      </c>
      <c r="N165" s="1091">
        <f t="shared" si="25"/>
        <v>2897.7181818181821</v>
      </c>
      <c r="O165" s="1091">
        <f t="shared" si="25"/>
        <v>6109.5</v>
      </c>
    </row>
    <row r="166" spans="1:15" s="1066" customFormat="1" ht="18.75">
      <c r="A166" s="1087" t="s">
        <v>646</v>
      </c>
      <c r="B166" s="1088">
        <v>14682.75</v>
      </c>
      <c r="C166" s="1088">
        <v>24782.38</v>
      </c>
      <c r="D166" s="1113">
        <v>15226.87</v>
      </c>
      <c r="E166" s="1088">
        <v>26124.79</v>
      </c>
      <c r="F166" s="1086">
        <v>12405.12</v>
      </c>
      <c r="G166" s="1070">
        <v>21651.17</v>
      </c>
      <c r="H166" s="1088">
        <v>3623.5327272727268</v>
      </c>
      <c r="I166" s="1088">
        <v>6814.04</v>
      </c>
      <c r="J166" s="1088">
        <v>0</v>
      </c>
      <c r="K166" s="1088">
        <v>0</v>
      </c>
      <c r="L166" s="1088">
        <v>6.21</v>
      </c>
      <c r="M166" s="1088">
        <v>10.25</v>
      </c>
      <c r="N166" s="1091">
        <f t="shared" si="25"/>
        <v>45944.482727272734</v>
      </c>
      <c r="O166" s="1091">
        <f t="shared" si="25"/>
        <v>79382.62999999999</v>
      </c>
    </row>
    <row r="167" spans="1:15" s="1066" customFormat="1" ht="18.75">
      <c r="A167" s="1087" t="s">
        <v>647</v>
      </c>
      <c r="B167" s="1088">
        <v>160.19999999999999</v>
      </c>
      <c r="C167" s="1088">
        <v>498.89</v>
      </c>
      <c r="D167" s="1113">
        <v>569.9</v>
      </c>
      <c r="E167" s="1088">
        <v>1475.96</v>
      </c>
      <c r="F167" s="1086">
        <v>1436.72</v>
      </c>
      <c r="G167" s="1070">
        <v>3816.83</v>
      </c>
      <c r="H167" s="1088">
        <v>2747.090909090909</v>
      </c>
      <c r="I167" s="1088">
        <v>7188.34</v>
      </c>
      <c r="J167" s="1088">
        <v>3897.37</v>
      </c>
      <c r="K167" s="1088">
        <v>8977.48</v>
      </c>
      <c r="L167" s="1088">
        <v>2942.91</v>
      </c>
      <c r="M167" s="1088">
        <v>6976.12</v>
      </c>
      <c r="N167" s="1091">
        <f t="shared" si="25"/>
        <v>11754.190909090908</v>
      </c>
      <c r="O167" s="1091">
        <f t="shared" si="25"/>
        <v>28933.62</v>
      </c>
    </row>
    <row r="168" spans="1:15" s="1066" customFormat="1" ht="18.75">
      <c r="A168" s="1087" t="s">
        <v>610</v>
      </c>
      <c r="B168" s="1088">
        <v>1400.53</v>
      </c>
      <c r="C168" s="1088">
        <v>6179.94</v>
      </c>
      <c r="D168" s="1113">
        <v>3716.44</v>
      </c>
      <c r="E168" s="1088">
        <v>16336.83</v>
      </c>
      <c r="F168" s="1086">
        <v>9565.92</v>
      </c>
      <c r="G168" s="1070">
        <v>40395.519999999997</v>
      </c>
      <c r="H168" s="1088">
        <v>8016.0754545454547</v>
      </c>
      <c r="I168" s="1088">
        <v>31520.31</v>
      </c>
      <c r="J168" s="1088">
        <v>4879.26</v>
      </c>
      <c r="K168" s="1088">
        <v>19282.16</v>
      </c>
      <c r="L168" s="1088">
        <v>5140.5</v>
      </c>
      <c r="M168" s="1088">
        <v>20961.189999999999</v>
      </c>
      <c r="N168" s="1091">
        <f t="shared" si="25"/>
        <v>32718.725454545456</v>
      </c>
      <c r="O168" s="1091">
        <f t="shared" si="25"/>
        <v>134675.94999999998</v>
      </c>
    </row>
    <row r="169" spans="1:15" s="1066" customFormat="1" ht="18.75">
      <c r="A169" s="1087" t="s">
        <v>648</v>
      </c>
      <c r="B169" s="1088">
        <v>0</v>
      </c>
      <c r="C169" s="1088">
        <v>0</v>
      </c>
      <c r="D169" s="1113">
        <v>10.45</v>
      </c>
      <c r="E169" s="1088">
        <v>34.5</v>
      </c>
      <c r="F169" s="1086">
        <v>0</v>
      </c>
      <c r="G169" s="1070">
        <v>0</v>
      </c>
      <c r="H169" s="1088">
        <v>10.909090909090908</v>
      </c>
      <c r="I169" s="1088">
        <v>36</v>
      </c>
      <c r="J169" s="1088">
        <v>0</v>
      </c>
      <c r="K169" s="1088">
        <v>0</v>
      </c>
      <c r="L169" s="1088">
        <v>78.180000000000007</v>
      </c>
      <c r="M169" s="1088">
        <v>258</v>
      </c>
      <c r="N169" s="1091">
        <f t="shared" si="25"/>
        <v>99.539090909090916</v>
      </c>
      <c r="O169" s="1091">
        <f t="shared" si="25"/>
        <v>328.5</v>
      </c>
    </row>
    <row r="170" spans="1:15" s="1066" customFormat="1" ht="18.75">
      <c r="A170" s="1087" t="s">
        <v>649</v>
      </c>
      <c r="B170" s="1088">
        <v>2673.29</v>
      </c>
      <c r="C170" s="1088">
        <v>14888.83</v>
      </c>
      <c r="D170" s="1113">
        <v>924.76</v>
      </c>
      <c r="E170" s="1088">
        <v>5109.83</v>
      </c>
      <c r="F170" s="1086">
        <v>1681.22</v>
      </c>
      <c r="G170" s="1070">
        <v>9409.43</v>
      </c>
      <c r="H170" s="1088">
        <v>975.22636363636354</v>
      </c>
      <c r="I170" s="1088">
        <v>5398.16</v>
      </c>
      <c r="J170" s="1088">
        <v>670.6</v>
      </c>
      <c r="K170" s="1088">
        <v>3620.28</v>
      </c>
      <c r="L170" s="1088">
        <v>2432.61</v>
      </c>
      <c r="M170" s="1088">
        <v>13276.71</v>
      </c>
      <c r="N170" s="1091">
        <f t="shared" si="25"/>
        <v>9357.7063636363637</v>
      </c>
      <c r="O170" s="1091">
        <f t="shared" si="25"/>
        <v>51703.24</v>
      </c>
    </row>
    <row r="171" spans="1:15" s="1066" customFormat="1" ht="18.75">
      <c r="A171" s="1087" t="s">
        <v>650</v>
      </c>
      <c r="B171" s="1088">
        <v>4110.78</v>
      </c>
      <c r="C171" s="1088">
        <v>16593.13</v>
      </c>
      <c r="D171" s="1113">
        <v>3913.27</v>
      </c>
      <c r="E171" s="1088">
        <v>15840.77</v>
      </c>
      <c r="F171" s="1086">
        <v>2786.9</v>
      </c>
      <c r="G171" s="1070">
        <v>10794.91</v>
      </c>
      <c r="H171" s="1088">
        <v>2063.66</v>
      </c>
      <c r="I171" s="1088">
        <v>8215.7000000000007</v>
      </c>
      <c r="J171" s="1088">
        <v>2616.1</v>
      </c>
      <c r="K171" s="1088">
        <v>10597.41</v>
      </c>
      <c r="L171" s="1088">
        <v>3024.9</v>
      </c>
      <c r="M171" s="1088">
        <v>12016.82</v>
      </c>
      <c r="N171" s="1091">
        <f t="shared" si="25"/>
        <v>18515.61</v>
      </c>
      <c r="O171" s="1091">
        <f t="shared" si="25"/>
        <v>74058.739999999991</v>
      </c>
    </row>
    <row r="172" spans="1:15" s="1066" customFormat="1" ht="18.75">
      <c r="A172" s="1087" t="s">
        <v>60</v>
      </c>
      <c r="B172" s="1088">
        <v>3757.23</v>
      </c>
      <c r="C172" s="1088">
        <v>13496.64</v>
      </c>
      <c r="D172" s="1113">
        <v>672.8</v>
      </c>
      <c r="E172" s="1088">
        <v>2368.2600000000002</v>
      </c>
      <c r="F172" s="1086">
        <v>3244.8</v>
      </c>
      <c r="G172" s="1070">
        <v>11421.7</v>
      </c>
      <c r="H172" s="1088">
        <v>2843.2</v>
      </c>
      <c r="I172" s="1088">
        <v>10008.06</v>
      </c>
      <c r="J172" s="1088">
        <v>3388.6</v>
      </c>
      <c r="K172" s="1088">
        <v>14970.69</v>
      </c>
      <c r="L172" s="1088">
        <v>1875</v>
      </c>
      <c r="M172" s="1088">
        <v>8662.5</v>
      </c>
      <c r="N172" s="1091">
        <f t="shared" si="25"/>
        <v>15781.63</v>
      </c>
      <c r="O172" s="1091">
        <f t="shared" si="25"/>
        <v>60927.85</v>
      </c>
    </row>
    <row r="173" spans="1:15" s="1066" customFormat="1" ht="18.75">
      <c r="A173" s="1087" t="s">
        <v>651</v>
      </c>
      <c r="B173" s="1088">
        <v>0</v>
      </c>
      <c r="C173" s="1088">
        <v>0</v>
      </c>
      <c r="D173" s="1088">
        <v>0</v>
      </c>
      <c r="E173" s="1088">
        <v>0</v>
      </c>
      <c r="F173" s="1086">
        <v>0</v>
      </c>
      <c r="G173" s="1070">
        <v>0</v>
      </c>
      <c r="H173" s="1088">
        <v>0</v>
      </c>
      <c r="I173" s="1088">
        <v>0</v>
      </c>
      <c r="J173" s="1088">
        <v>0</v>
      </c>
      <c r="K173" s="1088">
        <v>0</v>
      </c>
      <c r="L173" s="1088">
        <v>0</v>
      </c>
      <c r="M173" s="1088">
        <v>0</v>
      </c>
      <c r="N173" s="1091">
        <f t="shared" si="25"/>
        <v>0</v>
      </c>
      <c r="O173" s="1091">
        <f t="shared" si="25"/>
        <v>0</v>
      </c>
    </row>
    <row r="174" spans="1:15" s="1066" customFormat="1" ht="18.75">
      <c r="A174" s="1087" t="s">
        <v>652</v>
      </c>
      <c r="B174" s="1088">
        <v>55.45</v>
      </c>
      <c r="C174" s="1088">
        <v>183</v>
      </c>
      <c r="D174" s="1088">
        <v>17.73</v>
      </c>
      <c r="E174" s="1088">
        <v>58.5</v>
      </c>
      <c r="F174" s="1086">
        <v>0</v>
      </c>
      <c r="G174" s="1088">
        <v>0</v>
      </c>
      <c r="H174" s="1088"/>
      <c r="I174" s="1088"/>
      <c r="J174" s="1088">
        <v>0</v>
      </c>
      <c r="K174" s="1088">
        <v>0</v>
      </c>
      <c r="L174" s="1088">
        <v>3.6</v>
      </c>
      <c r="M174" s="1088">
        <v>8.7100000000000009</v>
      </c>
      <c r="N174" s="1091">
        <f t="shared" si="25"/>
        <v>76.78</v>
      </c>
      <c r="O174" s="1091">
        <f t="shared" si="25"/>
        <v>250.21</v>
      </c>
    </row>
    <row r="175" spans="1:15" s="1066" customFormat="1" ht="18.75">
      <c r="A175" s="1087" t="s">
        <v>653</v>
      </c>
      <c r="B175" s="1088">
        <v>0</v>
      </c>
      <c r="C175" s="1088">
        <v>0</v>
      </c>
      <c r="D175" s="1088">
        <v>0</v>
      </c>
      <c r="E175" s="1088">
        <v>0</v>
      </c>
      <c r="F175" s="1086">
        <v>0</v>
      </c>
      <c r="G175" s="1088">
        <v>0</v>
      </c>
      <c r="H175" s="1088">
        <v>0</v>
      </c>
      <c r="I175" s="1088">
        <v>0</v>
      </c>
      <c r="J175" s="1088">
        <v>0</v>
      </c>
      <c r="K175" s="1088">
        <v>0</v>
      </c>
      <c r="L175" s="1088">
        <v>56.82</v>
      </c>
      <c r="M175" s="1088">
        <v>93.75</v>
      </c>
      <c r="N175" s="1091">
        <f t="shared" si="25"/>
        <v>56.82</v>
      </c>
      <c r="O175" s="1091">
        <f t="shared" si="25"/>
        <v>93.75</v>
      </c>
    </row>
    <row r="176" spans="1:15" s="1066" customFormat="1" ht="18.75">
      <c r="A176" s="1087" t="s">
        <v>654</v>
      </c>
      <c r="B176" s="1088">
        <v>0</v>
      </c>
      <c r="C176" s="1088">
        <v>0</v>
      </c>
      <c r="D176" s="1088">
        <v>0</v>
      </c>
      <c r="E176" s="1088">
        <v>0</v>
      </c>
      <c r="F176" s="1086">
        <v>0</v>
      </c>
      <c r="G176" s="1088">
        <v>0</v>
      </c>
      <c r="H176" s="1088">
        <v>0</v>
      </c>
      <c r="I176" s="1088">
        <v>0</v>
      </c>
      <c r="J176" s="1088">
        <v>541.14</v>
      </c>
      <c r="K176" s="1088">
        <v>6064.05</v>
      </c>
      <c r="L176" s="1088">
        <v>1180.22</v>
      </c>
      <c r="M176" s="1088">
        <v>13198.97</v>
      </c>
      <c r="N176" s="1091">
        <f t="shared" si="25"/>
        <v>1721.3600000000001</v>
      </c>
      <c r="O176" s="1091">
        <f t="shared" si="25"/>
        <v>19263.02</v>
      </c>
    </row>
    <row r="177" spans="1:15" s="1066" customFormat="1" ht="18.75">
      <c r="A177" s="1087" t="s">
        <v>655</v>
      </c>
      <c r="B177" s="1088">
        <v>1106.8399999999999</v>
      </c>
      <c r="C177" s="1088">
        <v>4985.7</v>
      </c>
      <c r="D177" s="1113">
        <v>773.76</v>
      </c>
      <c r="E177" s="1088">
        <v>3506.99</v>
      </c>
      <c r="F177" s="1086">
        <v>782.59</v>
      </c>
      <c r="G177" s="1070">
        <v>3309.11</v>
      </c>
      <c r="H177" s="1088">
        <v>917.83090909090902</v>
      </c>
      <c r="I177" s="1088">
        <v>4043.88</v>
      </c>
      <c r="J177" s="1088">
        <v>981.36</v>
      </c>
      <c r="K177" s="1088">
        <v>4212.8100000000004</v>
      </c>
      <c r="L177" s="1088">
        <v>355.71</v>
      </c>
      <c r="M177" s="1088">
        <v>1575.02</v>
      </c>
      <c r="N177" s="1091">
        <f t="shared" si="25"/>
        <v>4918.090909090909</v>
      </c>
      <c r="O177" s="1091">
        <f t="shared" si="25"/>
        <v>21633.510000000002</v>
      </c>
    </row>
    <row r="178" spans="1:15" s="1066" customFormat="1" ht="18.75">
      <c r="A178" s="1087" t="s">
        <v>656</v>
      </c>
      <c r="B178" s="1088">
        <v>0</v>
      </c>
      <c r="C178" s="1088">
        <v>0</v>
      </c>
      <c r="D178" s="1088">
        <v>44.6</v>
      </c>
      <c r="E178" s="1088">
        <v>156.99</v>
      </c>
      <c r="F178" s="1086">
        <v>41.64</v>
      </c>
      <c r="G178" s="1070">
        <v>158.56</v>
      </c>
      <c r="H178" s="1088">
        <v>145.29090909090908</v>
      </c>
      <c r="I178" s="1088">
        <v>545.82000000000005</v>
      </c>
      <c r="J178" s="1088">
        <v>0</v>
      </c>
      <c r="K178" s="1088">
        <v>0</v>
      </c>
      <c r="L178" s="1088">
        <v>0</v>
      </c>
      <c r="M178" s="1088">
        <v>0</v>
      </c>
      <c r="N178" s="1091">
        <f t="shared" si="25"/>
        <v>231.53090909090909</v>
      </c>
      <c r="O178" s="1091">
        <f t="shared" si="25"/>
        <v>861.37000000000012</v>
      </c>
    </row>
    <row r="179" spans="1:15" s="1066" customFormat="1" ht="18.75">
      <c r="A179" s="1087" t="s">
        <v>657</v>
      </c>
      <c r="B179" s="1088">
        <v>41.82</v>
      </c>
      <c r="C179" s="1088">
        <v>115</v>
      </c>
      <c r="D179" s="1113">
        <v>0</v>
      </c>
      <c r="E179" s="1088">
        <v>0</v>
      </c>
      <c r="F179" s="1086">
        <v>0</v>
      </c>
      <c r="G179" s="1070">
        <v>0</v>
      </c>
      <c r="H179" s="1088">
        <v>0</v>
      </c>
      <c r="I179" s="1088">
        <v>0</v>
      </c>
      <c r="J179" s="1088">
        <v>0</v>
      </c>
      <c r="K179" s="1088">
        <v>0</v>
      </c>
      <c r="L179" s="1088">
        <v>0</v>
      </c>
      <c r="M179" s="1088">
        <v>0</v>
      </c>
      <c r="N179" s="1091">
        <f t="shared" si="25"/>
        <v>41.82</v>
      </c>
      <c r="O179" s="1091">
        <f t="shared" si="25"/>
        <v>115</v>
      </c>
    </row>
    <row r="180" spans="1:15" s="1066" customFormat="1" ht="18.75">
      <c r="A180" s="1087" t="s">
        <v>658</v>
      </c>
      <c r="B180" s="1088">
        <v>18.2</v>
      </c>
      <c r="C180" s="1088">
        <v>54.05</v>
      </c>
      <c r="D180" s="1113">
        <v>77.69</v>
      </c>
      <c r="E180" s="1088">
        <v>240.34</v>
      </c>
      <c r="F180" s="1086">
        <v>83.65</v>
      </c>
      <c r="G180" s="1088">
        <v>255.2</v>
      </c>
      <c r="H180" s="1088">
        <v>516.52727272727259</v>
      </c>
      <c r="I180" s="1088">
        <v>1667.32</v>
      </c>
      <c r="J180" s="1088">
        <v>1397.47</v>
      </c>
      <c r="K180" s="1088">
        <v>4879.17</v>
      </c>
      <c r="L180" s="1088">
        <v>1894.97</v>
      </c>
      <c r="M180" s="1088">
        <v>6659.9</v>
      </c>
      <c r="N180" s="1091">
        <f t="shared" si="25"/>
        <v>3988.5072727272727</v>
      </c>
      <c r="O180" s="1091">
        <f t="shared" si="25"/>
        <v>13755.98</v>
      </c>
    </row>
    <row r="181" spans="1:15" s="1066" customFormat="1" ht="18.75">
      <c r="A181" s="1087" t="s">
        <v>659</v>
      </c>
      <c r="B181" s="1088">
        <v>0</v>
      </c>
      <c r="C181" s="1088">
        <v>0</v>
      </c>
      <c r="D181" s="1113">
        <v>0</v>
      </c>
      <c r="E181" s="1088">
        <v>0</v>
      </c>
      <c r="F181" s="1086">
        <v>0</v>
      </c>
      <c r="G181" s="1088">
        <v>0</v>
      </c>
      <c r="H181" s="1088">
        <v>0</v>
      </c>
      <c r="I181" s="1088">
        <v>0</v>
      </c>
      <c r="J181" s="1088">
        <v>0</v>
      </c>
      <c r="K181" s="1088">
        <v>0</v>
      </c>
      <c r="L181" s="1088">
        <v>0</v>
      </c>
      <c r="M181" s="1088">
        <v>0</v>
      </c>
      <c r="N181" s="1091">
        <f t="shared" si="25"/>
        <v>0</v>
      </c>
      <c r="O181" s="1091">
        <f t="shared" si="25"/>
        <v>0</v>
      </c>
    </row>
    <row r="182" spans="1:15" s="1066" customFormat="1" ht="18.75">
      <c r="A182" s="1087" t="s">
        <v>304</v>
      </c>
      <c r="B182" s="1088">
        <v>15029.93</v>
      </c>
      <c r="C182" s="1088">
        <v>65456.55</v>
      </c>
      <c r="D182" s="1113">
        <v>16240.67</v>
      </c>
      <c r="E182" s="1088">
        <v>57040.41</v>
      </c>
      <c r="F182" s="1086">
        <v>17917.8</v>
      </c>
      <c r="G182" s="1088">
        <v>69136.23</v>
      </c>
      <c r="H182" s="1088">
        <v>9518.4</v>
      </c>
      <c r="I182" s="1088">
        <v>43662.31</v>
      </c>
      <c r="J182" s="1088">
        <v>4085.6</v>
      </c>
      <c r="K182" s="1088">
        <v>18875.47</v>
      </c>
      <c r="L182" s="1088">
        <v>1169</v>
      </c>
      <c r="M182" s="1088">
        <v>5400.78</v>
      </c>
      <c r="N182" s="1091">
        <f t="shared" si="25"/>
        <v>63961.399999999994</v>
      </c>
      <c r="O182" s="1091">
        <f t="shared" si="25"/>
        <v>259571.75</v>
      </c>
    </row>
    <row r="183" spans="1:15" s="1066" customFormat="1" ht="18.75">
      <c r="A183" s="1087" t="s">
        <v>660</v>
      </c>
      <c r="B183" s="1088">
        <v>2068.81</v>
      </c>
      <c r="C183" s="1088">
        <v>4844.6499999999996</v>
      </c>
      <c r="D183" s="1113">
        <v>563.20000000000005</v>
      </c>
      <c r="E183" s="1088">
        <v>1362.94</v>
      </c>
      <c r="F183" s="1086">
        <v>0</v>
      </c>
      <c r="G183" s="1088">
        <v>0</v>
      </c>
      <c r="H183" s="1088">
        <v>0</v>
      </c>
      <c r="I183" s="1088">
        <v>0</v>
      </c>
      <c r="J183" s="1088">
        <v>0</v>
      </c>
      <c r="K183" s="1088">
        <v>0</v>
      </c>
      <c r="L183" s="1088">
        <v>0</v>
      </c>
      <c r="M183" s="1088">
        <v>0</v>
      </c>
      <c r="N183" s="1091">
        <f t="shared" si="25"/>
        <v>2632.01</v>
      </c>
      <c r="O183" s="1091">
        <f t="shared" si="25"/>
        <v>6207.59</v>
      </c>
    </row>
    <row r="184" spans="1:15" s="1066" customFormat="1" ht="18.75">
      <c r="A184" s="1087" t="s">
        <v>661</v>
      </c>
      <c r="B184" s="1088">
        <v>635.87</v>
      </c>
      <c r="C184" s="1088">
        <v>7030.54</v>
      </c>
      <c r="D184" s="1088">
        <v>863.68999999999994</v>
      </c>
      <c r="E184" s="1088">
        <v>8320.2999999999993</v>
      </c>
      <c r="F184" s="1086">
        <v>1049.8</v>
      </c>
      <c r="G184" s="1088">
        <v>11609.36</v>
      </c>
      <c r="H184" s="1088">
        <v>322.41818181818184</v>
      </c>
      <c r="I184" s="1088">
        <v>3390.38</v>
      </c>
      <c r="J184" s="1088">
        <v>16.37</v>
      </c>
      <c r="K184" s="1088">
        <v>45</v>
      </c>
      <c r="L184" s="1088">
        <v>0</v>
      </c>
      <c r="M184" s="1088">
        <v>0</v>
      </c>
      <c r="N184" s="1091">
        <f t="shared" si="25"/>
        <v>2888.1481818181815</v>
      </c>
      <c r="O184" s="1091">
        <f t="shared" si="25"/>
        <v>30395.58</v>
      </c>
    </row>
    <row r="185" spans="1:15" s="1066" customFormat="1" ht="18.75">
      <c r="A185" s="1073" t="s">
        <v>115</v>
      </c>
      <c r="B185" s="1091">
        <f>SUM(B182:B184,B156:B180,B146:B154)</f>
        <v>66680.659999999989</v>
      </c>
      <c r="C185" s="1091">
        <f>SUM(C146:C184)</f>
        <v>272286.44</v>
      </c>
      <c r="D185" s="1091">
        <f>SUM(D182:D184,D156:D180,D146:D154)</f>
        <v>78140.72</v>
      </c>
      <c r="E185" s="1091">
        <f>SUM(E146:E184)</f>
        <v>277673.48</v>
      </c>
      <c r="F185" s="1091">
        <f>SUM(F182:F184,F156:F180,F146:F154)</f>
        <v>90305.34</v>
      </c>
      <c r="G185" s="1091">
        <f>SUM(G146:G184)</f>
        <v>308619.12</v>
      </c>
      <c r="H185" s="1091">
        <f t="shared" ref="H185" si="26">SUM(H182:H184,H156:H180,H146:H154)</f>
        <v>69419.266363636372</v>
      </c>
      <c r="I185" s="1091">
        <f t="shared" ref="I185" si="27">SUM(I146:I184)</f>
        <v>248862.36000000002</v>
      </c>
      <c r="J185" s="1091">
        <f t="shared" ref="J185" si="28">SUM(J182:J184,J156:J180,J146:J154)</f>
        <v>48001.48</v>
      </c>
      <c r="K185" s="1091">
        <f t="shared" ref="K185" si="29">SUM(K146:K184)</f>
        <v>176211.3</v>
      </c>
      <c r="L185" s="1091">
        <f t="shared" ref="L185" si="30">SUM(L182:L184,L156:L180,L146:L154)</f>
        <v>43192.44</v>
      </c>
      <c r="M185" s="1091">
        <f t="shared" ref="M185" si="31">SUM(M146:M184)</f>
        <v>165335.90999999997</v>
      </c>
      <c r="N185" s="1091">
        <f t="shared" ref="N185" si="32">SUM(B185+D185+F185+H185+J185+L185)</f>
        <v>395739.90636363637</v>
      </c>
      <c r="O185" s="1091">
        <f t="shared" ref="O185" si="33">SUM(C185+E185+G185+I185+K185+M185)</f>
        <v>1448988.6099999999</v>
      </c>
    </row>
    <row r="186" spans="1:15" s="1066" customFormat="1" ht="18.75">
      <c r="A186" s="1081" t="s">
        <v>481</v>
      </c>
      <c r="C186" s="1083"/>
      <c r="D186" s="1083"/>
      <c r="E186" s="1084"/>
      <c r="F186" s="1082"/>
      <c r="G186" s="1084"/>
      <c r="H186" s="1088"/>
      <c r="I186" s="1085"/>
      <c r="J186" s="1083"/>
      <c r="K186" s="1083"/>
      <c r="L186" s="1083"/>
      <c r="M186" s="1083"/>
      <c r="N186" s="1198" t="s">
        <v>14</v>
      </c>
      <c r="O186" s="1198"/>
    </row>
    <row r="187" spans="1:15" s="1066" customFormat="1" ht="18.75">
      <c r="A187" s="1087" t="s">
        <v>662</v>
      </c>
      <c r="B187" s="1088">
        <v>33763.730000000003</v>
      </c>
      <c r="C187" s="1070">
        <v>44373.51</v>
      </c>
      <c r="D187" s="1113">
        <v>40852.67</v>
      </c>
      <c r="E187" s="1088">
        <v>73030.31</v>
      </c>
      <c r="F187" s="1086">
        <v>35856.629999999997</v>
      </c>
      <c r="G187" s="1086">
        <v>65630.87</v>
      </c>
      <c r="H187" s="1088">
        <v>34234.360909090909</v>
      </c>
      <c r="I187" s="1088">
        <v>63464.51</v>
      </c>
      <c r="J187" s="1088">
        <v>36835.19</v>
      </c>
      <c r="K187" s="1088">
        <v>67919.05</v>
      </c>
      <c r="L187" s="1088">
        <v>37979.5</v>
      </c>
      <c r="M187" s="1088">
        <v>69771.100000000006</v>
      </c>
      <c r="N187" s="1091">
        <f>SUM(B187+D187+F187+H187+J187+L187)</f>
        <v>219522.0809090909</v>
      </c>
      <c r="O187" s="1091">
        <f>SUM(C187+E187+G187+I187+K187+M187)</f>
        <v>384189.35</v>
      </c>
    </row>
    <row r="188" spans="1:15" s="1066" customFormat="1" ht="18.75">
      <c r="A188" s="1087" t="s">
        <v>663</v>
      </c>
      <c r="B188" s="1088">
        <v>81929.279999999999</v>
      </c>
      <c r="C188" s="1070">
        <v>195664.02</v>
      </c>
      <c r="D188" s="1113">
        <v>61112.79</v>
      </c>
      <c r="E188" s="1088">
        <v>145745.26</v>
      </c>
      <c r="F188" s="1086">
        <v>76922.58</v>
      </c>
      <c r="G188" s="1086">
        <v>184062.85</v>
      </c>
      <c r="H188" s="1088">
        <v>63622.845454545452</v>
      </c>
      <c r="I188" s="1088">
        <v>151783</v>
      </c>
      <c r="J188" s="1088">
        <v>49157.26</v>
      </c>
      <c r="K188" s="1088">
        <v>119162.29</v>
      </c>
      <c r="L188" s="1088">
        <v>78087.42</v>
      </c>
      <c r="M188" s="1088">
        <v>189246.53</v>
      </c>
      <c r="N188" s="1091">
        <f t="shared" ref="N188:O193" si="34">SUM(B188+D188+F188+H188+J188+L188)</f>
        <v>410832.17545454548</v>
      </c>
      <c r="O188" s="1091">
        <f t="shared" si="34"/>
        <v>985663.95000000007</v>
      </c>
    </row>
    <row r="189" spans="1:15" s="1066" customFormat="1" ht="18.75">
      <c r="A189" s="1087" t="s">
        <v>664</v>
      </c>
      <c r="B189" s="1088">
        <v>0</v>
      </c>
      <c r="C189" s="1070">
        <v>0</v>
      </c>
      <c r="D189" s="1088">
        <v>0</v>
      </c>
      <c r="E189" s="1088">
        <v>0</v>
      </c>
      <c r="F189" s="1086">
        <v>0</v>
      </c>
      <c r="G189" s="1086">
        <v>0</v>
      </c>
      <c r="H189" s="1088">
        <v>0</v>
      </c>
      <c r="I189" s="1088">
        <v>0</v>
      </c>
      <c r="J189" s="1088">
        <v>0</v>
      </c>
      <c r="K189" s="1088">
        <v>0</v>
      </c>
      <c r="L189" s="1088">
        <v>0</v>
      </c>
      <c r="M189" s="1088">
        <v>0</v>
      </c>
      <c r="N189" s="1091">
        <f t="shared" si="34"/>
        <v>0</v>
      </c>
      <c r="O189" s="1091">
        <f t="shared" si="34"/>
        <v>0</v>
      </c>
    </row>
    <row r="190" spans="1:15" s="1066" customFormat="1" ht="18.75">
      <c r="A190" s="1087" t="s">
        <v>665</v>
      </c>
      <c r="B190" s="1088">
        <v>3978.88</v>
      </c>
      <c r="C190" s="1070">
        <v>5979.56</v>
      </c>
      <c r="D190" s="1088">
        <v>4505.9399999999996</v>
      </c>
      <c r="E190" s="1088">
        <v>6765.27</v>
      </c>
      <c r="F190" s="1086">
        <v>3850.1</v>
      </c>
      <c r="G190" s="1086">
        <v>5774.97</v>
      </c>
      <c r="H190" s="1088">
        <v>3422.7181818181812</v>
      </c>
      <c r="I190" s="1088">
        <v>5148.49</v>
      </c>
      <c r="J190" s="1088">
        <v>3369.84</v>
      </c>
      <c r="K190" s="1088">
        <v>5067.75</v>
      </c>
      <c r="L190" s="1088">
        <v>2607.94</v>
      </c>
      <c r="M190" s="1088">
        <v>3933.84</v>
      </c>
      <c r="N190" s="1091">
        <f t="shared" si="34"/>
        <v>21735.418181818179</v>
      </c>
      <c r="O190" s="1091">
        <f t="shared" si="34"/>
        <v>32669.88</v>
      </c>
    </row>
    <row r="191" spans="1:15" s="1066" customFormat="1" ht="18.75">
      <c r="A191" s="1087" t="s">
        <v>666</v>
      </c>
      <c r="B191" s="1088">
        <v>19041.8</v>
      </c>
      <c r="C191" s="1070">
        <v>29660.62</v>
      </c>
      <c r="D191" s="1113">
        <v>19484.310000000001</v>
      </c>
      <c r="E191" s="1088">
        <v>30213.599999999999</v>
      </c>
      <c r="F191" s="1086">
        <v>19354.03</v>
      </c>
      <c r="G191" s="1086">
        <v>30029.37</v>
      </c>
      <c r="H191" s="1088">
        <v>14514.236363636363</v>
      </c>
      <c r="I191" s="1088">
        <v>22668.2</v>
      </c>
      <c r="J191" s="1088">
        <v>11380.09</v>
      </c>
      <c r="K191" s="1088">
        <v>23300.04</v>
      </c>
      <c r="L191" s="1088">
        <v>11082.67</v>
      </c>
      <c r="M191" s="1088">
        <v>26948.32</v>
      </c>
      <c r="N191" s="1091">
        <f t="shared" si="34"/>
        <v>94857.136363636353</v>
      </c>
      <c r="O191" s="1091">
        <f t="shared" si="34"/>
        <v>162820.15</v>
      </c>
    </row>
    <row r="192" spans="1:15" s="1066" customFormat="1" ht="18.75">
      <c r="A192" s="1087" t="s">
        <v>667</v>
      </c>
      <c r="B192" s="1088">
        <v>28228.07</v>
      </c>
      <c r="C192" s="1070">
        <v>88187.37</v>
      </c>
      <c r="D192" s="1113">
        <v>21231.66</v>
      </c>
      <c r="E192" s="1088">
        <v>66421.240000000005</v>
      </c>
      <c r="F192" s="1086">
        <v>26021.67</v>
      </c>
      <c r="G192" s="1086">
        <v>81003.08</v>
      </c>
      <c r="H192" s="1088">
        <v>18012.23</v>
      </c>
      <c r="I192" s="1088">
        <v>56029.89</v>
      </c>
      <c r="J192" s="1088">
        <v>13448.78</v>
      </c>
      <c r="K192" s="1088">
        <v>42304.58</v>
      </c>
      <c r="L192" s="1088">
        <v>12587.8</v>
      </c>
      <c r="M192" s="1088">
        <v>39936.31</v>
      </c>
      <c r="N192" s="1091">
        <f t="shared" si="34"/>
        <v>119530.20999999999</v>
      </c>
      <c r="O192" s="1091">
        <f t="shared" si="34"/>
        <v>373882.47000000003</v>
      </c>
    </row>
    <row r="193" spans="1:15" s="1066" customFormat="1" ht="18.75">
      <c r="A193" s="1087" t="s">
        <v>668</v>
      </c>
      <c r="B193" s="1088">
        <v>483.81</v>
      </c>
      <c r="C193" s="1070">
        <v>431.29</v>
      </c>
      <c r="D193" s="1088">
        <v>478.54</v>
      </c>
      <c r="E193" s="1088">
        <v>428.73</v>
      </c>
      <c r="F193" s="1086">
        <v>652.91</v>
      </c>
      <c r="G193" s="1088">
        <v>596.74</v>
      </c>
      <c r="H193" s="1088">
        <v>280.54545454545456</v>
      </c>
      <c r="I193" s="1086">
        <v>265.27</v>
      </c>
      <c r="J193" s="1088">
        <v>386.46</v>
      </c>
      <c r="K193" s="1088">
        <v>371.7</v>
      </c>
      <c r="L193" s="1088">
        <v>338.73</v>
      </c>
      <c r="M193" s="1088">
        <v>394.23</v>
      </c>
      <c r="N193" s="1091">
        <f t="shared" si="34"/>
        <v>2620.9954545454543</v>
      </c>
      <c r="O193" s="1091">
        <f t="shared" si="34"/>
        <v>2487.96</v>
      </c>
    </row>
    <row r="194" spans="1:15" s="1066" customFormat="1" ht="18.75">
      <c r="A194" s="1073" t="s">
        <v>115</v>
      </c>
      <c r="B194" s="1091">
        <f>SUM(B187:B193)</f>
        <v>167425.57</v>
      </c>
      <c r="C194" s="1091">
        <f t="shared" ref="C194:M194" si="35">SUM(C187:C193)</f>
        <v>364296.37</v>
      </c>
      <c r="D194" s="1091">
        <f t="shared" si="35"/>
        <v>147665.91</v>
      </c>
      <c r="E194" s="1091">
        <f t="shared" si="35"/>
        <v>322604.40999999997</v>
      </c>
      <c r="F194" s="1091">
        <f t="shared" si="35"/>
        <v>162657.92000000001</v>
      </c>
      <c r="G194" s="1091">
        <f t="shared" si="35"/>
        <v>367097.88</v>
      </c>
      <c r="H194" s="1091">
        <f t="shared" si="35"/>
        <v>134086.93636363634</v>
      </c>
      <c r="I194" s="1091">
        <f t="shared" si="35"/>
        <v>299359.36000000004</v>
      </c>
      <c r="J194" s="1091">
        <f t="shared" si="35"/>
        <v>114577.62000000001</v>
      </c>
      <c r="K194" s="1091">
        <f t="shared" si="35"/>
        <v>258125.41000000003</v>
      </c>
      <c r="L194" s="1091">
        <f t="shared" si="35"/>
        <v>142684.06</v>
      </c>
      <c r="M194" s="1091">
        <f t="shared" si="35"/>
        <v>330230.33</v>
      </c>
      <c r="N194" s="1091">
        <f>SUM(B194+D194+F194+H194+J194+L194)</f>
        <v>869098.01636363636</v>
      </c>
      <c r="O194" s="1091">
        <f>SUM(C194+E194+G194+I194+K194+M194)</f>
        <v>1941713.7600000002</v>
      </c>
    </row>
    <row r="195" spans="1:15" s="1066" customFormat="1" ht="18.75">
      <c r="A195" s="1081" t="s">
        <v>669</v>
      </c>
      <c r="B195" s="1083"/>
      <c r="C195" s="1082"/>
      <c r="D195" s="1083"/>
      <c r="E195" s="1084"/>
      <c r="F195" s="1082"/>
      <c r="G195" s="1084"/>
      <c r="H195" s="1086"/>
      <c r="I195" s="1084"/>
      <c r="J195" s="1083"/>
      <c r="K195" s="1083"/>
      <c r="L195" s="1083"/>
      <c r="M195" s="1083"/>
      <c r="N195" s="1198" t="s">
        <v>14</v>
      </c>
      <c r="O195" s="1198"/>
    </row>
    <row r="196" spans="1:15" s="1066" customFormat="1" ht="18.75">
      <c r="A196" s="1087" t="s">
        <v>41</v>
      </c>
      <c r="B196" s="1088">
        <v>3572.75</v>
      </c>
      <c r="C196" s="1070">
        <v>18460.57</v>
      </c>
      <c r="D196" s="1113">
        <v>4640.8999999999996</v>
      </c>
      <c r="E196" s="1088">
        <v>23378.78</v>
      </c>
      <c r="F196" s="1086">
        <v>2072.2399999999998</v>
      </c>
      <c r="G196" s="1086">
        <v>10469.27</v>
      </c>
      <c r="H196" s="1088">
        <v>1547.02</v>
      </c>
      <c r="I196" s="1088">
        <v>7930.51</v>
      </c>
      <c r="J196" s="1088">
        <v>4953.3</v>
      </c>
      <c r="K196" s="1088">
        <v>25583.9</v>
      </c>
      <c r="L196" s="1088">
        <v>3558.66</v>
      </c>
      <c r="M196" s="1088">
        <v>18227.45</v>
      </c>
      <c r="N196" s="1091">
        <f>SUM(B196+D196+F196+H196+J196+L196)</f>
        <v>20344.87</v>
      </c>
      <c r="O196" s="1091">
        <f>SUM(C196+E196+G196+I196+K196+M196)</f>
        <v>104050.48</v>
      </c>
    </row>
    <row r="197" spans="1:15" s="1066" customFormat="1" ht="18.75">
      <c r="A197" s="1087" t="s">
        <v>43</v>
      </c>
      <c r="B197" s="1088">
        <v>0</v>
      </c>
      <c r="C197" s="1070">
        <v>0</v>
      </c>
      <c r="D197" s="1113">
        <v>8</v>
      </c>
      <c r="E197" s="1088">
        <v>36.799999999999997</v>
      </c>
      <c r="F197" s="1086">
        <v>82.4</v>
      </c>
      <c r="G197" s="1086">
        <v>380.69</v>
      </c>
      <c r="H197" s="1088">
        <v>0</v>
      </c>
      <c r="I197" s="1070">
        <v>0</v>
      </c>
      <c r="J197" s="1088">
        <v>0</v>
      </c>
      <c r="K197" s="1088">
        <v>0</v>
      </c>
      <c r="L197" s="1088">
        <v>75</v>
      </c>
      <c r="M197" s="1088">
        <v>346.5</v>
      </c>
      <c r="N197" s="1091">
        <f t="shared" ref="N197:O202" si="36">SUM(B197+D197+F197+H197+J197+L197)</f>
        <v>165.4</v>
      </c>
      <c r="O197" s="1091">
        <f t="shared" si="36"/>
        <v>763.99</v>
      </c>
    </row>
    <row r="198" spans="1:15" s="1066" customFormat="1" ht="18.75">
      <c r="A198" s="1087" t="s">
        <v>55</v>
      </c>
      <c r="B198" s="1088">
        <v>7209.96</v>
      </c>
      <c r="C198" s="1070">
        <v>64561.57</v>
      </c>
      <c r="D198" s="1113">
        <v>6199.1200000000008</v>
      </c>
      <c r="E198" s="1088">
        <v>55318.58</v>
      </c>
      <c r="F198" s="1086">
        <v>4509.13</v>
      </c>
      <c r="G198" s="1086">
        <v>46849.75</v>
      </c>
      <c r="H198" s="1088">
        <v>3448.99</v>
      </c>
      <c r="I198" s="1086">
        <v>38412.019999999997</v>
      </c>
      <c r="J198" s="1088">
        <v>4173.13</v>
      </c>
      <c r="K198" s="1088">
        <v>46554.53</v>
      </c>
      <c r="L198" s="1088">
        <v>9946.4499999999989</v>
      </c>
      <c r="M198" s="1088">
        <v>107364.81999999999</v>
      </c>
      <c r="N198" s="1091">
        <f t="shared" si="36"/>
        <v>35486.780000000006</v>
      </c>
      <c r="O198" s="1091">
        <f t="shared" si="36"/>
        <v>359061.26999999996</v>
      </c>
    </row>
    <row r="199" spans="1:15" s="1066" customFormat="1" ht="18.75">
      <c r="A199" s="1087" t="s">
        <v>670</v>
      </c>
      <c r="B199" s="1088">
        <v>0</v>
      </c>
      <c r="C199" s="1070">
        <v>0</v>
      </c>
      <c r="D199" s="1088">
        <v>0</v>
      </c>
      <c r="E199" s="1088">
        <v>0</v>
      </c>
      <c r="F199" s="1086">
        <v>0</v>
      </c>
      <c r="G199" s="1088">
        <v>0</v>
      </c>
      <c r="H199" s="1088">
        <v>2.3181818181818179</v>
      </c>
      <c r="I199" s="1086">
        <v>153</v>
      </c>
      <c r="J199" s="1088">
        <v>0</v>
      </c>
      <c r="K199" s="1088">
        <v>0</v>
      </c>
      <c r="L199" s="1088">
        <v>0</v>
      </c>
      <c r="M199" s="1088">
        <v>0</v>
      </c>
      <c r="N199" s="1091">
        <f t="shared" si="36"/>
        <v>2.3181818181818179</v>
      </c>
      <c r="O199" s="1091">
        <f t="shared" si="36"/>
        <v>153</v>
      </c>
    </row>
    <row r="200" spans="1:15" s="1066" customFormat="1" ht="18.75">
      <c r="A200" s="1087" t="s">
        <v>671</v>
      </c>
      <c r="B200" s="1088">
        <v>0</v>
      </c>
      <c r="C200" s="1070">
        <v>0</v>
      </c>
      <c r="D200" s="1113">
        <v>0</v>
      </c>
      <c r="E200" s="1088">
        <v>0</v>
      </c>
      <c r="F200" s="1086">
        <v>0</v>
      </c>
      <c r="G200" s="1088">
        <v>0</v>
      </c>
      <c r="H200" s="1088">
        <v>0</v>
      </c>
      <c r="I200" s="1070">
        <v>0</v>
      </c>
      <c r="J200" s="1088">
        <v>0</v>
      </c>
      <c r="K200" s="1088">
        <v>0</v>
      </c>
      <c r="L200" s="1088">
        <v>0</v>
      </c>
      <c r="M200" s="1088">
        <v>0</v>
      </c>
      <c r="N200" s="1091">
        <f t="shared" si="36"/>
        <v>0</v>
      </c>
      <c r="O200" s="1091">
        <f t="shared" si="36"/>
        <v>0</v>
      </c>
    </row>
    <row r="201" spans="1:15" s="1066" customFormat="1" ht="18.75">
      <c r="A201" s="1087" t="s">
        <v>44</v>
      </c>
      <c r="B201" s="1088">
        <v>2288.52</v>
      </c>
      <c r="C201" s="1070">
        <v>22493.75</v>
      </c>
      <c r="D201" s="1113">
        <v>690.64</v>
      </c>
      <c r="E201" s="1088">
        <v>6671.2</v>
      </c>
      <c r="F201" s="1086">
        <v>1492.94</v>
      </c>
      <c r="G201" s="1088">
        <v>14468.96</v>
      </c>
      <c r="H201" s="1088">
        <v>1248.3599999999999</v>
      </c>
      <c r="I201" s="1086">
        <v>11710.89</v>
      </c>
      <c r="J201" s="1088">
        <v>788.16</v>
      </c>
      <c r="K201" s="1088">
        <v>8129.26</v>
      </c>
      <c r="L201" s="1088">
        <v>836.71</v>
      </c>
      <c r="M201" s="1088">
        <v>9102.3700000000008</v>
      </c>
      <c r="N201" s="1091">
        <f t="shared" si="36"/>
        <v>7345.33</v>
      </c>
      <c r="O201" s="1091">
        <f t="shared" si="36"/>
        <v>72576.430000000008</v>
      </c>
    </row>
    <row r="202" spans="1:15" s="1066" customFormat="1" ht="18.75">
      <c r="A202" s="1087" t="s">
        <v>40</v>
      </c>
      <c r="B202" s="1088">
        <v>9260.57</v>
      </c>
      <c r="C202" s="1070">
        <v>72143.16</v>
      </c>
      <c r="D202" s="1113">
        <v>8079.25</v>
      </c>
      <c r="E202" s="1088">
        <v>72685.8</v>
      </c>
      <c r="F202" s="1086">
        <v>3328.89</v>
      </c>
      <c r="G202" s="1088">
        <v>29913.98</v>
      </c>
      <c r="H202" s="1088">
        <v>5116.3499999999995</v>
      </c>
      <c r="I202" s="1088">
        <v>49192.959999999999</v>
      </c>
      <c r="J202" s="1088">
        <v>4845.18</v>
      </c>
      <c r="K202" s="1088">
        <v>48096.49</v>
      </c>
      <c r="L202" s="1088">
        <v>7746.21</v>
      </c>
      <c r="M202" s="1088">
        <v>85570.21</v>
      </c>
      <c r="N202" s="1091">
        <f t="shared" si="36"/>
        <v>38376.449999999997</v>
      </c>
      <c r="O202" s="1091">
        <f t="shared" si="36"/>
        <v>357602.60000000003</v>
      </c>
    </row>
    <row r="203" spans="1:15" s="1066" customFormat="1" ht="18.75">
      <c r="A203" s="1093" t="s">
        <v>115</v>
      </c>
      <c r="B203" s="1094">
        <f>SUM(B196:B202)</f>
        <v>22331.8</v>
      </c>
      <c r="C203" s="1094">
        <f t="shared" ref="C203:M203" si="37">SUM(C196:C202)</f>
        <v>177659.05</v>
      </c>
      <c r="D203" s="1094">
        <f t="shared" si="37"/>
        <v>19617.91</v>
      </c>
      <c r="E203" s="1094">
        <f t="shared" si="37"/>
        <v>158091.16</v>
      </c>
      <c r="F203" s="1094">
        <f t="shared" si="37"/>
        <v>11485.6</v>
      </c>
      <c r="G203" s="1094">
        <f t="shared" si="37"/>
        <v>102082.65</v>
      </c>
      <c r="H203" s="1094">
        <f t="shared" si="37"/>
        <v>11363.038181818181</v>
      </c>
      <c r="I203" s="1094">
        <f t="shared" si="37"/>
        <v>107399.38</v>
      </c>
      <c r="J203" s="1094">
        <f t="shared" si="37"/>
        <v>14759.77</v>
      </c>
      <c r="K203" s="1094">
        <f t="shared" si="37"/>
        <v>128364.18</v>
      </c>
      <c r="L203" s="1094">
        <f t="shared" si="37"/>
        <v>22163.03</v>
      </c>
      <c r="M203" s="1094">
        <f t="shared" si="37"/>
        <v>220611.34999999998</v>
      </c>
      <c r="N203" s="1094">
        <f>SUM(B203+D203+F203+H203+J203+L203)</f>
        <v>101721.14818181818</v>
      </c>
      <c r="O203" s="1199">
        <f>SUM(C203+E203+G203+I203+K203+M203)</f>
        <v>894207.7699999999</v>
      </c>
    </row>
    <row r="204" spans="1:15" s="1066" customFormat="1" ht="18.75">
      <c r="A204" s="339" t="s">
        <v>339</v>
      </c>
      <c r="B204" s="1096"/>
      <c r="C204" s="1096"/>
      <c r="D204" s="1114"/>
      <c r="E204" s="1115"/>
      <c r="F204" s="1114"/>
      <c r="G204" s="1115"/>
      <c r="H204" s="1116"/>
      <c r="I204" s="1097"/>
      <c r="J204" s="1096"/>
      <c r="K204" s="1096"/>
      <c r="L204" s="1096"/>
      <c r="M204" s="1096"/>
      <c r="N204" s="1096"/>
      <c r="O204" s="1096"/>
    </row>
    <row r="205" spans="1:15" s="1066" customFormat="1" ht="18.75">
      <c r="A205" s="1095"/>
      <c r="B205" s="1096"/>
      <c r="C205" s="1096"/>
      <c r="D205" s="1096"/>
      <c r="E205" s="1097"/>
      <c r="F205" s="1096"/>
      <c r="G205" s="1097"/>
      <c r="H205" s="1098"/>
      <c r="I205" s="1097"/>
      <c r="J205" s="1096"/>
      <c r="K205" s="1096"/>
      <c r="L205" s="1096"/>
      <c r="M205" s="1096"/>
      <c r="N205" s="1096"/>
      <c r="O205" s="1096"/>
    </row>
    <row r="206" spans="1:15" s="1066" customFormat="1" ht="18.75">
      <c r="A206" s="1072" t="s">
        <v>1008</v>
      </c>
      <c r="B206" s="1099"/>
      <c r="C206" s="1099"/>
      <c r="D206" s="1099"/>
      <c r="E206" s="1100"/>
      <c r="F206" s="1099"/>
      <c r="G206" s="1100"/>
      <c r="H206" s="1101"/>
      <c r="I206" s="1100"/>
      <c r="J206" s="1099"/>
      <c r="K206" s="1099"/>
      <c r="L206" s="1099"/>
      <c r="M206" s="1099"/>
      <c r="N206" s="1102"/>
      <c r="O206" s="1102"/>
    </row>
    <row r="207" spans="1:15" s="1066" customFormat="1" ht="18.75">
      <c r="B207" s="1096"/>
      <c r="C207" s="1096"/>
      <c r="D207" s="1117"/>
      <c r="E207" s="1118"/>
      <c r="F207" s="1117"/>
      <c r="G207" s="1118"/>
      <c r="H207" s="1119"/>
      <c r="I207" s="1097"/>
      <c r="J207" s="1096"/>
      <c r="K207" s="1096"/>
      <c r="L207" s="1096"/>
      <c r="M207" s="1096"/>
      <c r="N207" s="1067"/>
      <c r="O207" s="1067"/>
    </row>
    <row r="208" spans="1:15" s="1066" customFormat="1" ht="18.75">
      <c r="A208" s="1103" t="s">
        <v>14</v>
      </c>
      <c r="B208" s="1544" t="s">
        <v>757</v>
      </c>
      <c r="C208" s="1544"/>
      <c r="D208" s="1544" t="s">
        <v>758</v>
      </c>
      <c r="E208" s="1544"/>
      <c r="F208" s="1544" t="s">
        <v>759</v>
      </c>
      <c r="G208" s="1544"/>
      <c r="H208" s="1547" t="s">
        <v>760</v>
      </c>
      <c r="I208" s="1544"/>
      <c r="J208" s="1546" t="s">
        <v>761</v>
      </c>
      <c r="K208" s="1547"/>
      <c r="L208" s="1544" t="s">
        <v>762</v>
      </c>
      <c r="M208" s="1544"/>
      <c r="N208" s="1544" t="s">
        <v>763</v>
      </c>
      <c r="O208" s="1544"/>
    </row>
    <row r="209" spans="1:15" s="1066" customFormat="1" ht="18.75">
      <c r="A209" s="1073" t="s">
        <v>32</v>
      </c>
      <c r="B209" s="1074" t="s">
        <v>239</v>
      </c>
      <c r="C209" s="1074" t="s">
        <v>105</v>
      </c>
      <c r="D209" s="1074" t="s">
        <v>239</v>
      </c>
      <c r="E209" s="1075" t="s">
        <v>105</v>
      </c>
      <c r="F209" s="1074" t="s">
        <v>239</v>
      </c>
      <c r="G209" s="1075" t="s">
        <v>105</v>
      </c>
      <c r="H209" s="1120" t="s">
        <v>239</v>
      </c>
      <c r="I209" s="1075" t="s">
        <v>105</v>
      </c>
      <c r="J209" s="1074" t="s">
        <v>239</v>
      </c>
      <c r="K209" s="1074" t="s">
        <v>105</v>
      </c>
      <c r="L209" s="1074" t="s">
        <v>239</v>
      </c>
      <c r="M209" s="1074" t="s">
        <v>105</v>
      </c>
      <c r="N209" s="1074" t="s">
        <v>239</v>
      </c>
      <c r="O209" s="1074" t="s">
        <v>105</v>
      </c>
    </row>
    <row r="210" spans="1:15" s="1066" customFormat="1" ht="18.75">
      <c r="A210" s="1104" t="s">
        <v>14</v>
      </c>
      <c r="B210" s="1078" t="s">
        <v>753</v>
      </c>
      <c r="C210" s="1078" t="s">
        <v>754</v>
      </c>
      <c r="D210" s="1078" t="s">
        <v>753</v>
      </c>
      <c r="E210" s="1079" t="s">
        <v>754</v>
      </c>
      <c r="F210" s="1078" t="s">
        <v>753</v>
      </c>
      <c r="G210" s="1079" t="s">
        <v>754</v>
      </c>
      <c r="H210" s="1121" t="s">
        <v>753</v>
      </c>
      <c r="I210" s="1079" t="s">
        <v>754</v>
      </c>
      <c r="J210" s="1078" t="s">
        <v>753</v>
      </c>
      <c r="K210" s="1078" t="s">
        <v>754</v>
      </c>
      <c r="L210" s="1078" t="s">
        <v>753</v>
      </c>
      <c r="M210" s="1078" t="s">
        <v>754</v>
      </c>
      <c r="N210" s="1078" t="s">
        <v>753</v>
      </c>
      <c r="O210" s="1078" t="s">
        <v>754</v>
      </c>
    </row>
    <row r="211" spans="1:15" s="1066" customFormat="1" ht="18.75">
      <c r="A211" s="1081" t="s">
        <v>672</v>
      </c>
      <c r="B211" s="1083"/>
      <c r="C211" s="1083"/>
      <c r="D211" s="1083"/>
      <c r="E211" s="1084"/>
      <c r="F211" s="1083"/>
      <c r="G211" s="1084"/>
      <c r="H211" s="1086"/>
      <c r="I211" s="1084"/>
      <c r="J211" s="1083"/>
      <c r="K211" s="1083"/>
      <c r="L211" s="1083"/>
      <c r="M211" s="1083"/>
      <c r="N211" s="1083" t="s">
        <v>14</v>
      </c>
      <c r="O211" s="1083" t="s">
        <v>14</v>
      </c>
    </row>
    <row r="212" spans="1:15" s="1066" customFormat="1" ht="18.75">
      <c r="A212" s="1087" t="s">
        <v>673</v>
      </c>
      <c r="B212" s="1088">
        <v>0</v>
      </c>
      <c r="C212" s="1088">
        <v>0</v>
      </c>
      <c r="D212" s="1088">
        <v>0</v>
      </c>
      <c r="E212" s="1088">
        <v>0</v>
      </c>
      <c r="F212" s="1088">
        <v>0</v>
      </c>
      <c r="G212" s="1088">
        <v>0</v>
      </c>
      <c r="H212" s="1086">
        <v>0</v>
      </c>
      <c r="I212" s="1088">
        <v>0</v>
      </c>
      <c r="J212" s="1088">
        <v>0</v>
      </c>
      <c r="K212" s="1088">
        <v>0</v>
      </c>
      <c r="L212" s="1088">
        <v>0</v>
      </c>
      <c r="M212" s="1088">
        <v>0</v>
      </c>
      <c r="N212" s="1091">
        <f>SUM(B212+D212+F212+H212+J212+L212)</f>
        <v>0</v>
      </c>
      <c r="O212" s="1091">
        <f>SUM(C212+E212+G212+I212+K212+M212)</f>
        <v>0</v>
      </c>
    </row>
    <row r="213" spans="1:15" s="1066" customFormat="1" ht="18.75">
      <c r="A213" s="1087" t="s">
        <v>674</v>
      </c>
      <c r="B213" s="1088">
        <v>0</v>
      </c>
      <c r="C213" s="1086">
        <v>0</v>
      </c>
      <c r="D213" s="1088">
        <v>27.8</v>
      </c>
      <c r="E213" s="1088">
        <v>311.92</v>
      </c>
      <c r="F213" s="1088">
        <v>0</v>
      </c>
      <c r="G213" s="1088">
        <v>0</v>
      </c>
      <c r="H213" s="1088">
        <v>0</v>
      </c>
      <c r="I213" s="1088">
        <v>0</v>
      </c>
      <c r="J213" s="1088">
        <v>0</v>
      </c>
      <c r="K213" s="1088">
        <v>0</v>
      </c>
      <c r="L213" s="1088">
        <v>6.8</v>
      </c>
      <c r="M213" s="1088">
        <v>76.3</v>
      </c>
      <c r="N213" s="1091">
        <f>SUM(B213+D213+F213+H213+J213+L213)</f>
        <v>34.6</v>
      </c>
      <c r="O213" s="1091">
        <f>SUM(C213+E213+G213+I213+K213+M213)</f>
        <v>388.22</v>
      </c>
    </row>
    <row r="214" spans="1:15" s="1066" customFormat="1" ht="18.75">
      <c r="A214" s="1087" t="s">
        <v>675</v>
      </c>
      <c r="B214" s="1088">
        <v>23</v>
      </c>
      <c r="C214" s="1070">
        <v>69</v>
      </c>
      <c r="D214" s="1113">
        <v>35</v>
      </c>
      <c r="E214" s="1113">
        <v>195.3</v>
      </c>
      <c r="F214" s="1088">
        <v>55.4</v>
      </c>
      <c r="G214" s="1088">
        <v>451.55</v>
      </c>
      <c r="H214" s="1088">
        <v>98.2</v>
      </c>
      <c r="I214" s="1088">
        <v>795.46</v>
      </c>
      <c r="J214" s="1088">
        <v>76.599999999999994</v>
      </c>
      <c r="K214" s="1088">
        <v>612.66999999999996</v>
      </c>
      <c r="L214" s="1088">
        <v>48.8</v>
      </c>
      <c r="M214" s="1088">
        <v>379.98</v>
      </c>
      <c r="N214" s="1091">
        <f t="shared" ref="N214:O231" si="38">SUM(B214+D214+F214+H214+J214+L214)</f>
        <v>337.00000000000006</v>
      </c>
      <c r="O214" s="1091">
        <f t="shared" si="38"/>
        <v>2503.96</v>
      </c>
    </row>
    <row r="215" spans="1:15" s="1066" customFormat="1" ht="18.75">
      <c r="A215" s="1087" t="s">
        <v>676</v>
      </c>
      <c r="B215" s="1088">
        <v>33.799999999999997</v>
      </c>
      <c r="C215" s="1070">
        <v>379.24</v>
      </c>
      <c r="D215" s="1088">
        <v>107.1</v>
      </c>
      <c r="E215" s="1088">
        <v>1252.82</v>
      </c>
      <c r="F215" s="1088">
        <v>210.61</v>
      </c>
      <c r="G215" s="1088">
        <v>2447.2399999999998</v>
      </c>
      <c r="H215" s="1088">
        <v>0</v>
      </c>
      <c r="I215" s="1088">
        <v>0</v>
      </c>
      <c r="J215" s="1088">
        <v>0</v>
      </c>
      <c r="K215" s="1088">
        <v>0</v>
      </c>
      <c r="L215" s="1088">
        <v>0</v>
      </c>
      <c r="M215" s="1088">
        <v>0</v>
      </c>
      <c r="N215" s="1091">
        <f t="shared" si="38"/>
        <v>351.51</v>
      </c>
      <c r="O215" s="1091">
        <f t="shared" si="38"/>
        <v>4079.2999999999997</v>
      </c>
    </row>
    <row r="216" spans="1:15" s="1066" customFormat="1" ht="18.75">
      <c r="A216" s="1087" t="s">
        <v>677</v>
      </c>
      <c r="B216" s="1088">
        <v>546</v>
      </c>
      <c r="C216" s="1070">
        <v>3696.52</v>
      </c>
      <c r="D216" s="1113">
        <v>287.8</v>
      </c>
      <c r="E216" s="1113">
        <v>2015.03</v>
      </c>
      <c r="F216" s="1088">
        <v>155</v>
      </c>
      <c r="G216" s="1088">
        <v>1084.99</v>
      </c>
      <c r="H216" s="1088">
        <v>26.999999999999996</v>
      </c>
      <c r="I216" s="1088">
        <v>185</v>
      </c>
      <c r="J216" s="1088">
        <v>9</v>
      </c>
      <c r="K216" s="1088">
        <v>63</v>
      </c>
      <c r="L216" s="1088">
        <v>52</v>
      </c>
      <c r="M216" s="1088">
        <v>364</v>
      </c>
      <c r="N216" s="1091">
        <f t="shared" si="38"/>
        <v>1076.8</v>
      </c>
      <c r="O216" s="1091">
        <f t="shared" si="38"/>
        <v>7408.54</v>
      </c>
    </row>
    <row r="217" spans="1:15" s="1066" customFormat="1" ht="18.75">
      <c r="A217" s="1087" t="s">
        <v>678</v>
      </c>
      <c r="B217" s="1088">
        <v>1467.05</v>
      </c>
      <c r="C217" s="1070">
        <v>9880.48</v>
      </c>
      <c r="D217" s="1113">
        <v>1372.62</v>
      </c>
      <c r="E217" s="1113">
        <v>9320.2999999999993</v>
      </c>
      <c r="F217" s="1088">
        <v>1991.63</v>
      </c>
      <c r="G217" s="1088">
        <v>14927.32</v>
      </c>
      <c r="H217" s="1088">
        <v>730.88545454545454</v>
      </c>
      <c r="I217" s="1088">
        <v>5638.78</v>
      </c>
      <c r="J217" s="1088">
        <v>1463.87</v>
      </c>
      <c r="K217" s="1088">
        <v>11523.04</v>
      </c>
      <c r="L217" s="1088">
        <v>2725.02</v>
      </c>
      <c r="M217" s="1088">
        <v>21410.36</v>
      </c>
      <c r="N217" s="1091">
        <f t="shared" si="38"/>
        <v>9751.0754545454547</v>
      </c>
      <c r="O217" s="1091">
        <f t="shared" si="38"/>
        <v>72700.28</v>
      </c>
    </row>
    <row r="218" spans="1:15" s="1066" customFormat="1" ht="18.75">
      <c r="A218" s="1087" t="s">
        <v>679</v>
      </c>
      <c r="B218" s="1088">
        <v>264.87</v>
      </c>
      <c r="C218" s="1070">
        <v>1489.47</v>
      </c>
      <c r="D218" s="1113">
        <v>112.6</v>
      </c>
      <c r="E218" s="1113">
        <v>767.93</v>
      </c>
      <c r="F218" s="1088">
        <v>1217.4000000000001</v>
      </c>
      <c r="G218" s="1088">
        <v>8302.67</v>
      </c>
      <c r="H218" s="1088">
        <v>1035.8</v>
      </c>
      <c r="I218" s="1088">
        <v>7064.16</v>
      </c>
      <c r="J218" s="1088">
        <v>2538.5</v>
      </c>
      <c r="K218" s="1088">
        <v>17308.96</v>
      </c>
      <c r="L218" s="1088">
        <v>3745.07</v>
      </c>
      <c r="M218" s="1088">
        <v>25520.13</v>
      </c>
      <c r="N218" s="1091">
        <f t="shared" si="38"/>
        <v>8914.24</v>
      </c>
      <c r="O218" s="1091">
        <f t="shared" si="38"/>
        <v>60453.320000000007</v>
      </c>
    </row>
    <row r="219" spans="1:15" s="1066" customFormat="1" ht="18.75">
      <c r="A219" s="1087" t="s">
        <v>42</v>
      </c>
      <c r="B219" s="1088">
        <v>24926.94</v>
      </c>
      <c r="C219" s="1070">
        <v>86562.69</v>
      </c>
      <c r="D219" s="1113">
        <v>24681.08</v>
      </c>
      <c r="E219" s="1113">
        <v>85765.63</v>
      </c>
      <c r="F219" s="1088">
        <v>24837.24</v>
      </c>
      <c r="G219" s="1088">
        <v>86402</v>
      </c>
      <c r="H219" s="1088">
        <v>23916.239999999998</v>
      </c>
      <c r="I219" s="1088">
        <v>89920.51</v>
      </c>
      <c r="J219" s="1088">
        <v>28303.21</v>
      </c>
      <c r="K219" s="1088">
        <v>126891.51</v>
      </c>
      <c r="L219" s="1088">
        <v>34425.550000000003</v>
      </c>
      <c r="M219" s="1088">
        <v>133904</v>
      </c>
      <c r="N219" s="1091">
        <f t="shared" si="38"/>
        <v>161090.26</v>
      </c>
      <c r="O219" s="1091">
        <f t="shared" si="38"/>
        <v>609446.34000000008</v>
      </c>
    </row>
    <row r="220" spans="1:15" s="1066" customFormat="1" ht="18.75">
      <c r="A220" s="1087" t="s">
        <v>680</v>
      </c>
      <c r="B220" s="1088">
        <v>826</v>
      </c>
      <c r="C220" s="1070">
        <v>4749.43</v>
      </c>
      <c r="D220" s="1113">
        <v>851.69</v>
      </c>
      <c r="E220" s="1113">
        <v>4908.55</v>
      </c>
      <c r="F220" s="1088">
        <v>1083.48</v>
      </c>
      <c r="G220" s="1088">
        <v>6256.01</v>
      </c>
      <c r="H220" s="1088">
        <v>356.59999999999997</v>
      </c>
      <c r="I220" s="1088">
        <v>2050.42</v>
      </c>
      <c r="J220" s="1088">
        <v>320.48</v>
      </c>
      <c r="K220" s="1088">
        <v>1850.65</v>
      </c>
      <c r="L220" s="1088">
        <v>589.94000000000005</v>
      </c>
      <c r="M220" s="1088">
        <v>3446.62</v>
      </c>
      <c r="N220" s="1091">
        <f t="shared" si="38"/>
        <v>4028.19</v>
      </c>
      <c r="O220" s="1091">
        <f t="shared" si="38"/>
        <v>23261.68</v>
      </c>
    </row>
    <row r="221" spans="1:15" s="1066" customFormat="1" ht="18.75">
      <c r="A221" s="1087" t="s">
        <v>681</v>
      </c>
      <c r="B221" s="1088">
        <v>1659.04</v>
      </c>
      <c r="C221" s="1070">
        <v>5757.24</v>
      </c>
      <c r="D221" s="1113">
        <v>1909.55</v>
      </c>
      <c r="E221" s="1113">
        <v>6396.74</v>
      </c>
      <c r="F221" s="1088">
        <v>2981.28</v>
      </c>
      <c r="G221" s="1088">
        <v>10250.26</v>
      </c>
      <c r="H221" s="1088">
        <v>2313.1327272727272</v>
      </c>
      <c r="I221" s="1088">
        <v>7904.35</v>
      </c>
      <c r="J221" s="1088">
        <v>2781.62</v>
      </c>
      <c r="K221" s="1088">
        <v>11376.86</v>
      </c>
      <c r="L221" s="1088">
        <v>2167.4</v>
      </c>
      <c r="M221" s="1088">
        <v>9770.09</v>
      </c>
      <c r="N221" s="1091">
        <f t="shared" si="38"/>
        <v>13812.022727272726</v>
      </c>
      <c r="O221" s="1091">
        <f t="shared" si="38"/>
        <v>51455.539999999994</v>
      </c>
    </row>
    <row r="222" spans="1:15" s="1066" customFormat="1" ht="18.75">
      <c r="A222" s="1087" t="s">
        <v>45</v>
      </c>
      <c r="B222" s="1088">
        <v>2979.6</v>
      </c>
      <c r="C222" s="1070">
        <v>26875.99</v>
      </c>
      <c r="D222" s="1113">
        <v>3547.55</v>
      </c>
      <c r="E222" s="1113">
        <v>31982.86</v>
      </c>
      <c r="F222" s="1088">
        <v>5123.7</v>
      </c>
      <c r="G222" s="1088">
        <v>44144.19</v>
      </c>
      <c r="H222" s="1088">
        <v>4440.2490909090911</v>
      </c>
      <c r="I222" s="1088">
        <v>31610.66</v>
      </c>
      <c r="J222" s="1088">
        <v>3600.31</v>
      </c>
      <c r="K222" s="1088">
        <v>24552.91</v>
      </c>
      <c r="L222" s="1088">
        <v>1366.42</v>
      </c>
      <c r="M222" s="1088">
        <v>9316.57</v>
      </c>
      <c r="N222" s="1091">
        <f t="shared" si="38"/>
        <v>21057.829090909094</v>
      </c>
      <c r="O222" s="1091">
        <f t="shared" si="38"/>
        <v>168483.18000000002</v>
      </c>
    </row>
    <row r="223" spans="1:15" s="1066" customFormat="1" ht="18.75">
      <c r="A223" s="1087" t="s">
        <v>682</v>
      </c>
      <c r="B223" s="1088">
        <v>0</v>
      </c>
      <c r="C223" s="1070">
        <v>0</v>
      </c>
      <c r="D223" s="1088">
        <v>0</v>
      </c>
      <c r="E223" s="1088">
        <v>0</v>
      </c>
      <c r="F223" s="1088">
        <v>0</v>
      </c>
      <c r="G223" s="1088">
        <v>0</v>
      </c>
      <c r="H223" s="1088">
        <v>0</v>
      </c>
      <c r="I223" s="1088">
        <v>0</v>
      </c>
      <c r="J223" s="1088">
        <v>0</v>
      </c>
      <c r="K223" s="1088">
        <v>0</v>
      </c>
      <c r="L223" s="1088">
        <v>0</v>
      </c>
      <c r="M223" s="1088">
        <v>0</v>
      </c>
      <c r="N223" s="1091">
        <f t="shared" si="38"/>
        <v>0</v>
      </c>
      <c r="O223" s="1091">
        <f t="shared" si="38"/>
        <v>0</v>
      </c>
    </row>
    <row r="224" spans="1:15" s="1066" customFormat="1" ht="18.75">
      <c r="A224" s="1087" t="s">
        <v>47</v>
      </c>
      <c r="B224" s="1088">
        <v>4808.0600000000004</v>
      </c>
      <c r="C224" s="1070">
        <v>19057.38</v>
      </c>
      <c r="D224" s="1113">
        <v>5223.28</v>
      </c>
      <c r="E224" s="1113">
        <v>23977.94</v>
      </c>
      <c r="F224" s="1088">
        <v>12672.02</v>
      </c>
      <c r="G224" s="1088">
        <v>58026.28</v>
      </c>
      <c r="H224" s="1088">
        <v>15358.637272727272</v>
      </c>
      <c r="I224" s="1088">
        <v>69841.59</v>
      </c>
      <c r="J224" s="1088">
        <v>8302.18</v>
      </c>
      <c r="K224" s="1088">
        <v>37840.97</v>
      </c>
      <c r="L224" s="1088">
        <v>8798.6299999999992</v>
      </c>
      <c r="M224" s="1088">
        <v>40064.32</v>
      </c>
      <c r="N224" s="1091">
        <f t="shared" si="38"/>
        <v>55162.807272727267</v>
      </c>
      <c r="O224" s="1091">
        <f t="shared" si="38"/>
        <v>248808.48</v>
      </c>
    </row>
    <row r="225" spans="1:17" s="1066" customFormat="1" ht="18.75">
      <c r="A225" s="1087" t="s">
        <v>683</v>
      </c>
      <c r="B225" s="1088">
        <v>22</v>
      </c>
      <c r="C225" s="1070">
        <v>148.71</v>
      </c>
      <c r="D225" s="1088">
        <v>62</v>
      </c>
      <c r="E225" s="1088">
        <v>309.07</v>
      </c>
      <c r="F225" s="1088">
        <v>50</v>
      </c>
      <c r="G225" s="1088">
        <v>525</v>
      </c>
      <c r="H225" s="1088">
        <v>18</v>
      </c>
      <c r="I225" s="1088">
        <v>126</v>
      </c>
      <c r="J225" s="1088">
        <v>0</v>
      </c>
      <c r="K225" s="1088">
        <v>0</v>
      </c>
      <c r="L225" s="1088">
        <v>49</v>
      </c>
      <c r="M225" s="1088">
        <v>154</v>
      </c>
      <c r="N225" s="1091">
        <f t="shared" si="38"/>
        <v>201</v>
      </c>
      <c r="O225" s="1091">
        <f t="shared" si="38"/>
        <v>1262.78</v>
      </c>
    </row>
    <row r="226" spans="1:17" s="1066" customFormat="1" ht="18.75">
      <c r="A226" s="1087" t="s">
        <v>684</v>
      </c>
      <c r="B226" s="1088">
        <v>1040.8</v>
      </c>
      <c r="C226" s="1070">
        <v>9339.0499999999993</v>
      </c>
      <c r="D226" s="1113">
        <v>1191</v>
      </c>
      <c r="E226" s="1113">
        <v>10737.06</v>
      </c>
      <c r="F226" s="1088">
        <v>720.27</v>
      </c>
      <c r="G226" s="1088">
        <v>6479.26</v>
      </c>
      <c r="H226" s="1088">
        <v>398.99999999999994</v>
      </c>
      <c r="I226" s="1088">
        <v>3598.98</v>
      </c>
      <c r="J226" s="1088">
        <v>381</v>
      </c>
      <c r="K226" s="1088">
        <v>3436.62</v>
      </c>
      <c r="L226" s="1088">
        <v>2123.87</v>
      </c>
      <c r="M226" s="1088">
        <v>19139.73</v>
      </c>
      <c r="N226" s="1091">
        <f t="shared" si="38"/>
        <v>5855.9400000000005</v>
      </c>
      <c r="O226" s="1091">
        <f t="shared" si="38"/>
        <v>52730.7</v>
      </c>
    </row>
    <row r="227" spans="1:17" s="1066" customFormat="1" ht="18.75">
      <c r="A227" s="1087" t="s">
        <v>685</v>
      </c>
      <c r="B227" s="1088">
        <v>8012.32</v>
      </c>
      <c r="C227" s="1070">
        <v>60091.5</v>
      </c>
      <c r="D227" s="1113">
        <v>7201.26</v>
      </c>
      <c r="E227" s="1113">
        <v>50481.51</v>
      </c>
      <c r="F227" s="1088">
        <v>4814.41</v>
      </c>
      <c r="G227" s="1088">
        <v>36179.06</v>
      </c>
      <c r="H227" s="1088">
        <v>4286.6663636363628</v>
      </c>
      <c r="I227" s="1088">
        <v>34022.47</v>
      </c>
      <c r="J227" s="1088">
        <v>2305.94</v>
      </c>
      <c r="K227" s="1088">
        <v>19342.45</v>
      </c>
      <c r="L227" s="1088">
        <v>1436.06</v>
      </c>
      <c r="M227" s="1088">
        <v>12759.32</v>
      </c>
      <c r="N227" s="1091">
        <f t="shared" si="38"/>
        <v>28056.656363636361</v>
      </c>
      <c r="O227" s="1091">
        <f t="shared" si="38"/>
        <v>212876.31000000003</v>
      </c>
    </row>
    <row r="228" spans="1:17" s="1066" customFormat="1" ht="18.75">
      <c r="A228" s="1087" t="s">
        <v>686</v>
      </c>
      <c r="B228" s="1088">
        <v>5584.34</v>
      </c>
      <c r="C228" s="1070">
        <v>37934.15</v>
      </c>
      <c r="D228" s="1113">
        <v>4794.71</v>
      </c>
      <c r="E228" s="1113">
        <v>32503.69</v>
      </c>
      <c r="F228" s="1088">
        <v>3011.59</v>
      </c>
      <c r="G228" s="1088">
        <v>23131.119999999999</v>
      </c>
      <c r="H228" s="1088">
        <v>2299.8554545454544</v>
      </c>
      <c r="I228" s="1088">
        <v>18967.37</v>
      </c>
      <c r="J228" s="1088">
        <v>1605.06</v>
      </c>
      <c r="K228" s="1088">
        <v>14013.14</v>
      </c>
      <c r="L228" s="1088">
        <v>1679.92</v>
      </c>
      <c r="M228" s="1088">
        <v>14434.41</v>
      </c>
      <c r="N228" s="1091">
        <f t="shared" si="38"/>
        <v>18975.475454545456</v>
      </c>
      <c r="O228" s="1091">
        <f t="shared" si="38"/>
        <v>140983.87999999998</v>
      </c>
    </row>
    <row r="229" spans="1:17" s="1066" customFormat="1" ht="18.75">
      <c r="A229" s="1087" t="s">
        <v>687</v>
      </c>
      <c r="B229" s="1088">
        <v>271.96000000000004</v>
      </c>
      <c r="C229" s="1070">
        <v>796.85</v>
      </c>
      <c r="D229" s="1113">
        <v>879.02</v>
      </c>
      <c r="E229" s="1113">
        <v>2822.06</v>
      </c>
      <c r="F229" s="1088">
        <v>1635</v>
      </c>
      <c r="G229" s="1088">
        <v>6113.47</v>
      </c>
      <c r="H229" s="1086">
        <v>1191.2</v>
      </c>
      <c r="I229" s="1088">
        <v>3533.69</v>
      </c>
      <c r="J229" s="1088">
        <v>81.400000000000006</v>
      </c>
      <c r="K229" s="1088">
        <v>241.76</v>
      </c>
      <c r="L229" s="1088">
        <v>256.69</v>
      </c>
      <c r="M229" s="1088">
        <v>1022.6</v>
      </c>
      <c r="N229" s="1091">
        <f t="shared" si="38"/>
        <v>4315.2700000000004</v>
      </c>
      <c r="O229" s="1091">
        <f t="shared" si="38"/>
        <v>14530.430000000002</v>
      </c>
    </row>
    <row r="230" spans="1:17" s="1066" customFormat="1" ht="18.75">
      <c r="A230" s="1087" t="s">
        <v>688</v>
      </c>
      <c r="B230" s="1088">
        <v>5.2</v>
      </c>
      <c r="C230" s="1070">
        <v>24.02</v>
      </c>
      <c r="D230" s="1113">
        <v>0</v>
      </c>
      <c r="E230" s="1113">
        <v>0</v>
      </c>
      <c r="F230" s="1088">
        <v>0</v>
      </c>
      <c r="G230" s="1088">
        <v>0</v>
      </c>
      <c r="H230" s="1086">
        <v>0</v>
      </c>
      <c r="I230" s="1088">
        <v>0</v>
      </c>
      <c r="J230" s="1088">
        <v>0</v>
      </c>
      <c r="K230" s="1088">
        <v>0</v>
      </c>
      <c r="L230" s="1088">
        <v>16.100000000000001</v>
      </c>
      <c r="M230" s="1088">
        <v>74.38</v>
      </c>
      <c r="N230" s="1091">
        <f t="shared" si="38"/>
        <v>21.3</v>
      </c>
      <c r="O230" s="1091">
        <f t="shared" si="38"/>
        <v>98.399999999999991</v>
      </c>
    </row>
    <row r="231" spans="1:17" s="1066" customFormat="1" ht="18.75">
      <c r="A231" s="1087" t="s">
        <v>689</v>
      </c>
      <c r="B231" s="1088">
        <v>38</v>
      </c>
      <c r="C231" s="1070">
        <v>259.16000000000003</v>
      </c>
      <c r="D231" s="1088">
        <v>65.2</v>
      </c>
      <c r="E231" s="1088">
        <v>444.66</v>
      </c>
      <c r="F231" s="1088">
        <v>99</v>
      </c>
      <c r="G231" s="1088">
        <v>675.18</v>
      </c>
      <c r="H231" s="1086">
        <v>75.799999999999983</v>
      </c>
      <c r="I231" s="1088">
        <v>516.96</v>
      </c>
      <c r="J231" s="1088">
        <v>87.8</v>
      </c>
      <c r="K231" s="1088">
        <v>598.79999999999995</v>
      </c>
      <c r="L231" s="1088">
        <v>134.4</v>
      </c>
      <c r="M231" s="1088">
        <v>916.61</v>
      </c>
      <c r="N231" s="1091">
        <f t="shared" si="38"/>
        <v>500.20000000000005</v>
      </c>
      <c r="O231" s="1091">
        <f t="shared" si="38"/>
        <v>3411.3700000000003</v>
      </c>
    </row>
    <row r="232" spans="1:17" s="1066" customFormat="1" ht="18.75">
      <c r="A232" s="1087" t="s">
        <v>309</v>
      </c>
      <c r="B232" s="1088">
        <v>57.4</v>
      </c>
      <c r="C232" s="1070">
        <v>287.33999999999997</v>
      </c>
      <c r="D232" s="1088">
        <v>1070.24</v>
      </c>
      <c r="E232" s="1088">
        <v>5514.92</v>
      </c>
      <c r="F232" s="1088">
        <v>607.4</v>
      </c>
      <c r="G232" s="1088">
        <v>3140.26</v>
      </c>
      <c r="H232" s="1086">
        <v>15.4</v>
      </c>
      <c r="I232" s="1088">
        <v>79.62</v>
      </c>
      <c r="J232" s="1088">
        <v>274.60000000000002</v>
      </c>
      <c r="K232" s="1088">
        <v>1418.89</v>
      </c>
      <c r="L232" s="1088">
        <v>391.4</v>
      </c>
      <c r="M232" s="1088">
        <v>2023.54</v>
      </c>
      <c r="N232" s="1091">
        <f t="shared" ref="N232:O233" si="39">SUM(B232+D232+F232+H232+J232+L232)</f>
        <v>2416.44</v>
      </c>
      <c r="O232" s="1091">
        <f t="shared" si="39"/>
        <v>12464.57</v>
      </c>
    </row>
    <row r="233" spans="1:17" s="1066" customFormat="1" ht="18.75">
      <c r="A233" s="1073" t="s">
        <v>115</v>
      </c>
      <c r="B233" s="1091">
        <f>SUM(B212:B232)</f>
        <v>52566.380000000005</v>
      </c>
      <c r="C233" s="1091">
        <f t="shared" ref="C233:M233" si="40">SUM(C212:C232)</f>
        <v>267398.21999999997</v>
      </c>
      <c r="D233" s="1091">
        <f t="shared" si="40"/>
        <v>53419.499999999993</v>
      </c>
      <c r="E233" s="1091">
        <f t="shared" si="40"/>
        <v>269707.99</v>
      </c>
      <c r="F233" s="1091">
        <f t="shared" si="40"/>
        <v>61265.429999999986</v>
      </c>
      <c r="G233" s="1091">
        <f t="shared" si="40"/>
        <v>308535.85999999993</v>
      </c>
      <c r="H233" s="1091">
        <f t="shared" si="40"/>
        <v>56562.666363636359</v>
      </c>
      <c r="I233" s="1091">
        <f t="shared" si="40"/>
        <v>275856.02</v>
      </c>
      <c r="J233" s="1091">
        <f t="shared" si="40"/>
        <v>52131.57</v>
      </c>
      <c r="K233" s="1091">
        <f t="shared" si="40"/>
        <v>271072.23000000004</v>
      </c>
      <c r="L233" s="1091">
        <f t="shared" si="40"/>
        <v>60013.070000000007</v>
      </c>
      <c r="M233" s="1091">
        <f t="shared" si="40"/>
        <v>294776.95999999996</v>
      </c>
      <c r="N233" s="1091">
        <f t="shared" si="39"/>
        <v>335958.61636363633</v>
      </c>
      <c r="O233" s="1091">
        <f t="shared" si="39"/>
        <v>1687347.2799999998</v>
      </c>
    </row>
    <row r="234" spans="1:17" s="1066" customFormat="1" ht="18.75">
      <c r="A234" s="1081" t="s">
        <v>690</v>
      </c>
      <c r="B234" s="1083"/>
      <c r="C234" s="1082"/>
      <c r="D234" s="1083"/>
      <c r="E234" s="1084"/>
      <c r="F234" s="1083"/>
      <c r="G234" s="1084"/>
      <c r="H234" s="1086"/>
      <c r="I234" s="1084"/>
      <c r="J234" s="1083"/>
      <c r="K234" s="1083"/>
      <c r="L234" s="1083"/>
      <c r="M234" s="1083"/>
      <c r="N234" s="1198"/>
      <c r="O234" s="1198" t="s">
        <v>14</v>
      </c>
    </row>
    <row r="235" spans="1:17" s="1066" customFormat="1" ht="18.75">
      <c r="A235" s="1087" t="s">
        <v>53</v>
      </c>
      <c r="B235" s="1088">
        <v>10739.31</v>
      </c>
      <c r="C235" s="1070">
        <v>42744.7</v>
      </c>
      <c r="D235" s="1113">
        <v>9643.1299999999992</v>
      </c>
      <c r="E235" s="1088">
        <v>42724.25</v>
      </c>
      <c r="F235" s="1086">
        <v>9459.99</v>
      </c>
      <c r="G235" s="1086">
        <v>43482.87</v>
      </c>
      <c r="H235" s="1088">
        <v>10373.574545454545</v>
      </c>
      <c r="I235" s="1088">
        <v>47747.35</v>
      </c>
      <c r="J235" s="1088">
        <v>12536.36</v>
      </c>
      <c r="K235" s="1088">
        <v>48708.160000000003</v>
      </c>
      <c r="L235" s="1088">
        <v>14387.94</v>
      </c>
      <c r="M235" s="1088">
        <v>50401.51</v>
      </c>
      <c r="N235" s="1091">
        <f t="shared" ref="N235:O245" si="41">SUM(B235+D235+F235+H235+J235+L235)</f>
        <v>67140.30454545455</v>
      </c>
      <c r="O235" s="1091">
        <f t="shared" si="41"/>
        <v>275808.84000000003</v>
      </c>
    </row>
    <row r="236" spans="1:17" s="1066" customFormat="1" ht="18.75">
      <c r="A236" s="1087" t="s">
        <v>37</v>
      </c>
      <c r="B236" s="1088">
        <v>13669.55</v>
      </c>
      <c r="C236" s="1070">
        <v>61522.95</v>
      </c>
      <c r="D236" s="1113">
        <v>7637.67</v>
      </c>
      <c r="E236" s="1088">
        <v>34982.379999999997</v>
      </c>
      <c r="F236" s="1086">
        <v>7832.13</v>
      </c>
      <c r="G236" s="1086">
        <v>35231.51</v>
      </c>
      <c r="H236" s="1088">
        <v>9708.909999999998</v>
      </c>
      <c r="I236" s="1088">
        <v>43650.77</v>
      </c>
      <c r="J236" s="1088">
        <v>10305.1</v>
      </c>
      <c r="K236" s="1088">
        <v>46393.98</v>
      </c>
      <c r="L236" s="1088">
        <v>6623.39</v>
      </c>
      <c r="M236" s="1088">
        <v>29848.98</v>
      </c>
      <c r="N236" s="1091">
        <f t="shared" si="41"/>
        <v>55776.75</v>
      </c>
      <c r="O236" s="1091">
        <f t="shared" si="41"/>
        <v>251630.57</v>
      </c>
    </row>
    <row r="237" spans="1:17" s="1066" customFormat="1" ht="18.75">
      <c r="A237" s="1087" t="s">
        <v>691</v>
      </c>
      <c r="B237" s="1088">
        <v>1318.8</v>
      </c>
      <c r="C237" s="1070">
        <v>10222.15</v>
      </c>
      <c r="D237" s="1088">
        <v>1199.5999999999999</v>
      </c>
      <c r="E237" s="1088">
        <v>9500.83</v>
      </c>
      <c r="F237" s="1086">
        <v>444.07</v>
      </c>
      <c r="G237" s="1086">
        <v>3436.06</v>
      </c>
      <c r="H237" s="1088">
        <v>1346.9272727272726</v>
      </c>
      <c r="I237" s="1088">
        <v>10585.31</v>
      </c>
      <c r="J237" s="1088">
        <v>759.24</v>
      </c>
      <c r="K237" s="1088">
        <v>5987.5</v>
      </c>
      <c r="L237" s="1088">
        <v>1068.1300000000001</v>
      </c>
      <c r="M237" s="1088">
        <v>8451.4699999999993</v>
      </c>
      <c r="N237" s="1091">
        <f t="shared" si="41"/>
        <v>6136.767272727272</v>
      </c>
      <c r="O237" s="1091">
        <f t="shared" si="41"/>
        <v>48183.32</v>
      </c>
      <c r="P237" s="1072"/>
      <c r="Q237" s="1072"/>
    </row>
    <row r="238" spans="1:17" s="1066" customFormat="1" ht="18.75">
      <c r="A238" s="1087" t="s">
        <v>692</v>
      </c>
      <c r="B238" s="1088">
        <v>26</v>
      </c>
      <c r="C238" s="1070">
        <v>91.52</v>
      </c>
      <c r="D238" s="1088">
        <v>0</v>
      </c>
      <c r="E238" s="1088">
        <v>0</v>
      </c>
      <c r="F238" s="1086">
        <v>0</v>
      </c>
      <c r="G238" s="1086">
        <v>0</v>
      </c>
      <c r="H238" s="1088">
        <v>0</v>
      </c>
      <c r="I238" s="1088">
        <v>0</v>
      </c>
      <c r="J238" s="1088">
        <v>72.5</v>
      </c>
      <c r="K238" s="1088">
        <v>255.2</v>
      </c>
      <c r="L238" s="1088">
        <v>379.72</v>
      </c>
      <c r="M238" s="1088">
        <v>1281.3</v>
      </c>
      <c r="N238" s="1091">
        <f t="shared" si="41"/>
        <v>478.22</v>
      </c>
      <c r="O238" s="1091">
        <f t="shared" si="41"/>
        <v>1628.02</v>
      </c>
    </row>
    <row r="239" spans="1:17" s="1066" customFormat="1" ht="18.75">
      <c r="A239" s="1087" t="s">
        <v>693</v>
      </c>
      <c r="B239" s="1088">
        <v>0</v>
      </c>
      <c r="C239" s="1070">
        <v>0</v>
      </c>
      <c r="D239" s="1088">
        <v>0</v>
      </c>
      <c r="E239" s="1088">
        <v>0</v>
      </c>
      <c r="F239" s="1086">
        <v>0</v>
      </c>
      <c r="G239" s="1086">
        <v>0</v>
      </c>
      <c r="H239" s="1088">
        <v>0</v>
      </c>
      <c r="I239" s="1088">
        <v>0</v>
      </c>
      <c r="J239" s="1088">
        <v>0</v>
      </c>
      <c r="K239" s="1088">
        <v>0</v>
      </c>
      <c r="L239" s="1088">
        <v>25.8</v>
      </c>
      <c r="M239" s="1088">
        <v>190.15</v>
      </c>
      <c r="N239" s="1091">
        <f t="shared" si="41"/>
        <v>25.8</v>
      </c>
      <c r="O239" s="1091">
        <f t="shared" si="41"/>
        <v>190.15</v>
      </c>
    </row>
    <row r="240" spans="1:17" s="1066" customFormat="1" ht="18.75">
      <c r="A240" s="1087" t="s">
        <v>694</v>
      </c>
      <c r="B240" s="1088">
        <v>793.6</v>
      </c>
      <c r="C240" s="1070">
        <v>5412.35</v>
      </c>
      <c r="D240" s="1113">
        <v>1105.29</v>
      </c>
      <c r="E240" s="1088">
        <v>7452.52</v>
      </c>
      <c r="F240" s="1086">
        <v>3140.11</v>
      </c>
      <c r="G240" s="1086">
        <v>21285.040000000001</v>
      </c>
      <c r="H240" s="1088">
        <v>4622.5</v>
      </c>
      <c r="I240" s="1088">
        <v>31197.7</v>
      </c>
      <c r="J240" s="1088">
        <v>4835.43</v>
      </c>
      <c r="K240" s="1088">
        <v>32559.15</v>
      </c>
      <c r="L240" s="1088">
        <v>4110.8500000000004</v>
      </c>
      <c r="M240" s="1088">
        <v>28022.23</v>
      </c>
      <c r="N240" s="1091">
        <f t="shared" si="41"/>
        <v>18607.78</v>
      </c>
      <c r="O240" s="1091">
        <f t="shared" si="41"/>
        <v>125928.99</v>
      </c>
    </row>
    <row r="241" spans="1:15" s="1066" customFormat="1" ht="18.75">
      <c r="A241" s="1087" t="s">
        <v>695</v>
      </c>
      <c r="B241" s="1088">
        <v>0</v>
      </c>
      <c r="C241" s="1070">
        <v>0</v>
      </c>
      <c r="D241" s="1088">
        <v>0</v>
      </c>
      <c r="E241" s="1088">
        <v>0</v>
      </c>
      <c r="F241" s="1086">
        <v>0</v>
      </c>
      <c r="G241" s="1086">
        <v>0</v>
      </c>
      <c r="H241" s="1088">
        <v>0</v>
      </c>
      <c r="I241" s="1088">
        <v>0</v>
      </c>
      <c r="J241" s="1088">
        <v>0</v>
      </c>
      <c r="K241" s="1088">
        <v>0</v>
      </c>
      <c r="L241" s="1088">
        <v>0</v>
      </c>
      <c r="M241" s="1088">
        <v>0</v>
      </c>
      <c r="N241" s="1091">
        <f t="shared" si="41"/>
        <v>0</v>
      </c>
      <c r="O241" s="1091">
        <f t="shared" si="41"/>
        <v>0</v>
      </c>
    </row>
    <row r="242" spans="1:15" s="1066" customFormat="1" ht="18.75">
      <c r="A242" s="1087" t="s">
        <v>696</v>
      </c>
      <c r="B242" s="1088">
        <v>0</v>
      </c>
      <c r="C242" s="1070">
        <v>0</v>
      </c>
      <c r="D242" s="1088">
        <v>0</v>
      </c>
      <c r="E242" s="1088">
        <v>0</v>
      </c>
      <c r="F242" s="1086">
        <v>0</v>
      </c>
      <c r="G242" s="1086">
        <v>0</v>
      </c>
      <c r="H242" s="1088">
        <v>0</v>
      </c>
      <c r="I242" s="1088">
        <v>0</v>
      </c>
      <c r="J242" s="1088">
        <v>0</v>
      </c>
      <c r="K242" s="1088">
        <v>0</v>
      </c>
      <c r="L242" s="1088">
        <v>0</v>
      </c>
      <c r="M242" s="1088">
        <v>0</v>
      </c>
      <c r="N242" s="1091">
        <f t="shared" si="41"/>
        <v>0</v>
      </c>
      <c r="O242" s="1091">
        <f t="shared" si="41"/>
        <v>0</v>
      </c>
    </row>
    <row r="243" spans="1:15" s="1066" customFormat="1" ht="18.75">
      <c r="A243" s="1087" t="s">
        <v>697</v>
      </c>
      <c r="B243" s="1088">
        <v>0</v>
      </c>
      <c r="C243" s="1070">
        <v>0</v>
      </c>
      <c r="D243" s="1113">
        <v>0</v>
      </c>
      <c r="E243" s="1088">
        <v>0</v>
      </c>
      <c r="F243" s="1086">
        <v>283.85000000000002</v>
      </c>
      <c r="G243" s="1086">
        <v>1873.41</v>
      </c>
      <c r="H243" s="1088">
        <v>2307.8445454545454</v>
      </c>
      <c r="I243" s="1088">
        <v>15436.37</v>
      </c>
      <c r="J243" s="1088">
        <v>2791.26</v>
      </c>
      <c r="K243" s="1088">
        <v>18692.560000000001</v>
      </c>
      <c r="L243" s="1088">
        <v>4994.67</v>
      </c>
      <c r="M243" s="1088">
        <v>33521.69</v>
      </c>
      <c r="N243" s="1091">
        <f t="shared" si="41"/>
        <v>10377.624545454546</v>
      </c>
      <c r="O243" s="1091">
        <f t="shared" si="41"/>
        <v>69524.03</v>
      </c>
    </row>
    <row r="244" spans="1:15" s="1066" customFormat="1" ht="18.75">
      <c r="A244" s="1087" t="s">
        <v>698</v>
      </c>
      <c r="B244" s="1088">
        <v>255</v>
      </c>
      <c r="C244" s="1070">
        <v>1739.1</v>
      </c>
      <c r="D244" s="1088">
        <v>385</v>
      </c>
      <c r="E244" s="1088">
        <v>2625.7</v>
      </c>
      <c r="F244" s="1086">
        <v>812.6</v>
      </c>
      <c r="G244" s="1086">
        <v>5541.93</v>
      </c>
      <c r="H244" s="1088">
        <v>2748.2</v>
      </c>
      <c r="I244" s="1088">
        <v>18672.32</v>
      </c>
      <c r="J244" s="1088">
        <v>1952.85</v>
      </c>
      <c r="K244" s="1088">
        <v>13305.64</v>
      </c>
      <c r="L244" s="1088">
        <v>2023.24</v>
      </c>
      <c r="M244" s="1088">
        <v>13706.52</v>
      </c>
      <c r="N244" s="1091">
        <f t="shared" si="41"/>
        <v>8176.8899999999994</v>
      </c>
      <c r="O244" s="1091">
        <f t="shared" si="41"/>
        <v>55591.210000000006</v>
      </c>
    </row>
    <row r="245" spans="1:15" s="1066" customFormat="1" ht="18.75">
      <c r="A245" s="1087" t="s">
        <v>699</v>
      </c>
      <c r="B245" s="1088">
        <v>0</v>
      </c>
      <c r="C245" s="1070">
        <v>0</v>
      </c>
      <c r="D245" s="1113">
        <v>0</v>
      </c>
      <c r="E245" s="1088">
        <v>0</v>
      </c>
      <c r="F245" s="1086">
        <v>0</v>
      </c>
      <c r="G245" s="1086">
        <v>0</v>
      </c>
      <c r="H245" s="1088">
        <v>29.09090909090909</v>
      </c>
      <c r="I245" s="1088">
        <v>192</v>
      </c>
      <c r="J245" s="1088">
        <v>91.82</v>
      </c>
      <c r="K245" s="1088">
        <v>505</v>
      </c>
      <c r="L245" s="1088">
        <v>0</v>
      </c>
      <c r="M245" s="1088">
        <v>0</v>
      </c>
      <c r="N245" s="1091">
        <f t="shared" si="41"/>
        <v>120.91090909090909</v>
      </c>
      <c r="O245" s="1091">
        <f t="shared" si="41"/>
        <v>697</v>
      </c>
    </row>
    <row r="246" spans="1:15" s="1066" customFormat="1" ht="18.75">
      <c r="A246" s="1073" t="s">
        <v>115</v>
      </c>
      <c r="B246" s="1091">
        <f>SUM(B235:B245)</f>
        <v>26802.26</v>
      </c>
      <c r="C246" s="1091">
        <f t="shared" ref="C246:M246" si="42">SUM(C235:C245)</f>
        <v>121732.77</v>
      </c>
      <c r="D246" s="1091">
        <f t="shared" si="42"/>
        <v>19970.689999999999</v>
      </c>
      <c r="E246" s="1091">
        <f t="shared" si="42"/>
        <v>97285.680000000008</v>
      </c>
      <c r="F246" s="1091">
        <f t="shared" si="42"/>
        <v>21972.749999999996</v>
      </c>
      <c r="G246" s="1091">
        <f t="shared" si="42"/>
        <v>110850.82</v>
      </c>
      <c r="H246" s="1091">
        <f t="shared" si="42"/>
        <v>31137.047272727272</v>
      </c>
      <c r="I246" s="1091">
        <f t="shared" si="42"/>
        <v>167481.82</v>
      </c>
      <c r="J246" s="1091">
        <f t="shared" si="42"/>
        <v>33344.559999999998</v>
      </c>
      <c r="K246" s="1091">
        <f t="shared" si="42"/>
        <v>166407.19</v>
      </c>
      <c r="L246" s="1091">
        <f t="shared" si="42"/>
        <v>33613.74</v>
      </c>
      <c r="M246" s="1091">
        <f t="shared" si="42"/>
        <v>165423.85</v>
      </c>
      <c r="N246" s="1091">
        <f>SUM(B246+D246+F246+H246+J246+L246)</f>
        <v>166841.04727272724</v>
      </c>
      <c r="O246" s="1091">
        <f>SUM(C246+E246+G246+I246+K246+M246)</f>
        <v>829182.13</v>
      </c>
    </row>
    <row r="247" spans="1:15" s="1066" customFormat="1" ht="18.75">
      <c r="A247" s="1081" t="s">
        <v>597</v>
      </c>
      <c r="B247" s="1083"/>
      <c r="C247" s="1082"/>
      <c r="D247" s="1083"/>
      <c r="E247" s="1084"/>
      <c r="F247" s="1083"/>
      <c r="G247" s="1084"/>
      <c r="H247" s="1086"/>
      <c r="I247" s="1084"/>
      <c r="J247" s="1083"/>
      <c r="K247" s="1083"/>
      <c r="L247" s="1083"/>
      <c r="M247" s="1083"/>
      <c r="N247" s="1198" t="s">
        <v>14</v>
      </c>
      <c r="O247" s="1198" t="s">
        <v>14</v>
      </c>
    </row>
    <row r="248" spans="1:15" s="1066" customFormat="1" ht="18.75">
      <c r="A248" s="1087" t="s">
        <v>700</v>
      </c>
      <c r="B248" s="1113">
        <v>0</v>
      </c>
      <c r="C248" s="1113">
        <v>0</v>
      </c>
      <c r="D248" s="1113">
        <v>0</v>
      </c>
      <c r="E248" s="1088">
        <v>0</v>
      </c>
      <c r="F248" s="1086">
        <v>0</v>
      </c>
      <c r="G248" s="1086">
        <v>0</v>
      </c>
      <c r="H248" s="1088">
        <v>0</v>
      </c>
      <c r="I248" s="1088">
        <v>0</v>
      </c>
      <c r="J248" s="1088">
        <v>0</v>
      </c>
      <c r="K248" s="1088">
        <v>0</v>
      </c>
      <c r="L248" s="1088">
        <v>0</v>
      </c>
      <c r="M248" s="1088">
        <v>0</v>
      </c>
      <c r="N248" s="1091">
        <f>SUM(B248+D248+F248+H248+J248+L248)</f>
        <v>0</v>
      </c>
      <c r="O248" s="1091">
        <f>SUM(C248+E248+G248+I248+K248+M248)</f>
        <v>0</v>
      </c>
    </row>
    <row r="249" spans="1:15" s="1066" customFormat="1" ht="18.75">
      <c r="A249" s="1087" t="s">
        <v>701</v>
      </c>
      <c r="B249" s="1088">
        <v>21.43</v>
      </c>
      <c r="C249" s="1070">
        <v>1607</v>
      </c>
      <c r="D249" s="1113">
        <v>13.32</v>
      </c>
      <c r="E249" s="1088">
        <v>999</v>
      </c>
      <c r="F249" s="1086">
        <v>27.98</v>
      </c>
      <c r="G249" s="1086">
        <v>2098.5</v>
      </c>
      <c r="H249" s="1088">
        <v>21.36</v>
      </c>
      <c r="I249" s="1088">
        <v>1602</v>
      </c>
      <c r="J249" s="1088">
        <v>17</v>
      </c>
      <c r="K249" s="1088">
        <v>1275</v>
      </c>
      <c r="L249" s="1088">
        <v>19.509999999999998</v>
      </c>
      <c r="M249" s="1088">
        <v>1463</v>
      </c>
      <c r="N249" s="1091">
        <f t="shared" ref="N249:O268" si="43">SUM(B249+D249+F249+H249+J249+L249)</f>
        <v>120.6</v>
      </c>
      <c r="O249" s="1091">
        <f t="shared" si="43"/>
        <v>9044.5</v>
      </c>
    </row>
    <row r="250" spans="1:15" s="1066" customFormat="1" ht="18.75">
      <c r="A250" s="1087" t="s">
        <v>310</v>
      </c>
      <c r="B250" s="1088">
        <v>502.91</v>
      </c>
      <c r="C250" s="1070">
        <v>4382.59</v>
      </c>
      <c r="D250" s="1113">
        <v>408.86</v>
      </c>
      <c r="E250" s="1088">
        <v>3604.78</v>
      </c>
      <c r="F250" s="1086">
        <v>97.48</v>
      </c>
      <c r="G250" s="1086">
        <v>908.75</v>
      </c>
      <c r="H250" s="1088">
        <v>43.359999999999992</v>
      </c>
      <c r="I250" s="1088">
        <v>485.85</v>
      </c>
      <c r="J250" s="1088">
        <v>130.18</v>
      </c>
      <c r="K250" s="1088">
        <v>1729.16</v>
      </c>
      <c r="L250" s="1088">
        <v>579.97</v>
      </c>
      <c r="M250" s="1088">
        <v>7607.09</v>
      </c>
      <c r="N250" s="1091">
        <f t="shared" si="43"/>
        <v>1762.76</v>
      </c>
      <c r="O250" s="1091">
        <f t="shared" si="43"/>
        <v>18718.22</v>
      </c>
    </row>
    <row r="251" spans="1:15" s="1066" customFormat="1" ht="18.75">
      <c r="A251" s="1087" t="s">
        <v>702</v>
      </c>
      <c r="B251" s="1088">
        <v>1972.92</v>
      </c>
      <c r="C251" s="1070">
        <v>15673.93</v>
      </c>
      <c r="D251" s="1113">
        <v>2741.9</v>
      </c>
      <c r="E251" s="1088">
        <v>23860.560000000001</v>
      </c>
      <c r="F251" s="1086">
        <v>1482.86</v>
      </c>
      <c r="G251" s="1086">
        <v>13148.88</v>
      </c>
      <c r="H251" s="1088">
        <v>1617.4499999999998</v>
      </c>
      <c r="I251" s="1088">
        <v>15418.66</v>
      </c>
      <c r="J251" s="1088">
        <v>1092.75</v>
      </c>
      <c r="K251" s="1088">
        <v>10902.75</v>
      </c>
      <c r="L251" s="1088">
        <v>1923.16</v>
      </c>
      <c r="M251" s="1088">
        <v>18975.75</v>
      </c>
      <c r="N251" s="1091">
        <f t="shared" si="43"/>
        <v>10831.039999999999</v>
      </c>
      <c r="O251" s="1091">
        <f t="shared" si="43"/>
        <v>97980.53</v>
      </c>
    </row>
    <row r="252" spans="1:15" s="1066" customFormat="1" ht="18.75">
      <c r="A252" s="1087" t="s">
        <v>703</v>
      </c>
      <c r="B252" s="1088">
        <v>200.8</v>
      </c>
      <c r="C252" s="1070">
        <v>5345.3</v>
      </c>
      <c r="D252" s="1088">
        <v>93.76</v>
      </c>
      <c r="E252" s="1088">
        <v>2510.69</v>
      </c>
      <c r="F252" s="1086">
        <v>279.39999999999998</v>
      </c>
      <c r="G252" s="1086">
        <v>7437.63</v>
      </c>
      <c r="H252" s="1088">
        <v>257.94545454545454</v>
      </c>
      <c r="I252" s="1088">
        <v>6895.51</v>
      </c>
      <c r="J252" s="1088">
        <v>210.84</v>
      </c>
      <c r="K252" s="1088">
        <v>5635.66</v>
      </c>
      <c r="L252" s="1088">
        <v>287.2</v>
      </c>
      <c r="M252" s="1088">
        <v>7645.26</v>
      </c>
      <c r="N252" s="1091">
        <f t="shared" si="43"/>
        <v>1329.9454545454546</v>
      </c>
      <c r="O252" s="1091">
        <f t="shared" si="43"/>
        <v>35470.049999999996</v>
      </c>
    </row>
    <row r="253" spans="1:15" s="1066" customFormat="1" ht="18.75">
      <c r="A253" s="1087" t="s">
        <v>704</v>
      </c>
      <c r="B253" s="1088">
        <v>0</v>
      </c>
      <c r="C253" s="1070">
        <v>0</v>
      </c>
      <c r="D253" s="1088">
        <v>0</v>
      </c>
      <c r="E253" s="1088">
        <v>0</v>
      </c>
      <c r="F253" s="1086">
        <v>0</v>
      </c>
      <c r="G253" s="1086">
        <v>0</v>
      </c>
      <c r="H253" s="1088">
        <v>0</v>
      </c>
      <c r="I253" s="1088">
        <v>0</v>
      </c>
      <c r="J253" s="1088">
        <v>0</v>
      </c>
      <c r="K253" s="1088">
        <v>0</v>
      </c>
      <c r="L253" s="1088">
        <v>0</v>
      </c>
      <c r="M253" s="1088">
        <v>0</v>
      </c>
      <c r="N253" s="1091">
        <f t="shared" si="43"/>
        <v>0</v>
      </c>
      <c r="O253" s="1091">
        <f t="shared" si="43"/>
        <v>0</v>
      </c>
    </row>
    <row r="254" spans="1:15" s="1066" customFormat="1" ht="18.75">
      <c r="A254" s="1087" t="s">
        <v>705</v>
      </c>
      <c r="B254" s="1088">
        <v>5.8</v>
      </c>
      <c r="C254" s="1070">
        <v>103.36</v>
      </c>
      <c r="D254" s="1088">
        <v>5.6</v>
      </c>
      <c r="E254" s="1088">
        <v>99.79</v>
      </c>
      <c r="F254" s="1086">
        <v>0</v>
      </c>
      <c r="G254" s="1086">
        <v>0</v>
      </c>
      <c r="H254" s="1088">
        <v>0</v>
      </c>
      <c r="I254" s="1088">
        <v>0</v>
      </c>
      <c r="J254" s="1088">
        <v>13.6</v>
      </c>
      <c r="K254" s="1088">
        <v>242.35</v>
      </c>
      <c r="L254" s="1088">
        <v>5.4</v>
      </c>
      <c r="M254" s="1088">
        <v>96.23</v>
      </c>
      <c r="N254" s="1091">
        <f t="shared" si="43"/>
        <v>30.4</v>
      </c>
      <c r="O254" s="1091">
        <f t="shared" si="43"/>
        <v>541.73</v>
      </c>
    </row>
    <row r="255" spans="1:15" s="1066" customFormat="1" ht="18.75">
      <c r="A255" s="1087" t="s">
        <v>706</v>
      </c>
      <c r="B255" s="1088">
        <v>16.2</v>
      </c>
      <c r="C255" s="1070">
        <v>288.68</v>
      </c>
      <c r="D255" s="1113">
        <v>19.2</v>
      </c>
      <c r="E255" s="1088">
        <v>342.14</v>
      </c>
      <c r="F255" s="1086">
        <v>10.199999999999999</v>
      </c>
      <c r="G255" s="1086">
        <v>181.76</v>
      </c>
      <c r="H255" s="1088">
        <v>14</v>
      </c>
      <c r="I255" s="1088">
        <v>249.48</v>
      </c>
      <c r="J255" s="1088">
        <v>23.4</v>
      </c>
      <c r="K255" s="1088">
        <v>416.99</v>
      </c>
      <c r="L255" s="1088">
        <v>40</v>
      </c>
      <c r="M255" s="1088">
        <v>712.8</v>
      </c>
      <c r="N255" s="1091">
        <f t="shared" si="43"/>
        <v>123</v>
      </c>
      <c r="O255" s="1091">
        <f t="shared" si="43"/>
        <v>2191.85</v>
      </c>
    </row>
    <row r="256" spans="1:15" s="1066" customFormat="1" ht="18.75">
      <c r="A256" s="1087" t="s">
        <v>48</v>
      </c>
      <c r="B256" s="1088">
        <v>640.6</v>
      </c>
      <c r="C256" s="1070">
        <v>7187.53</v>
      </c>
      <c r="D256" s="1113">
        <v>1166.8</v>
      </c>
      <c r="E256" s="1088">
        <v>13091.5</v>
      </c>
      <c r="F256" s="1086">
        <v>563.6</v>
      </c>
      <c r="G256" s="1086">
        <v>6323.59</v>
      </c>
      <c r="H256" s="1088">
        <v>1669.1999999999998</v>
      </c>
      <c r="I256" s="1088">
        <v>18728.419999999998</v>
      </c>
      <c r="J256" s="1088">
        <v>2472.98</v>
      </c>
      <c r="K256" s="1088">
        <v>27746.84</v>
      </c>
      <c r="L256" s="1088">
        <v>6039</v>
      </c>
      <c r="M256" s="1088">
        <v>68505.679999999993</v>
      </c>
      <c r="N256" s="1091">
        <f t="shared" si="43"/>
        <v>12552.18</v>
      </c>
      <c r="O256" s="1091">
        <f t="shared" si="43"/>
        <v>141583.56</v>
      </c>
    </row>
    <row r="257" spans="1:15" s="1066" customFormat="1" ht="18.75">
      <c r="A257" s="1087" t="s">
        <v>707</v>
      </c>
      <c r="B257" s="1088">
        <v>0</v>
      </c>
      <c r="C257" s="1070">
        <v>0</v>
      </c>
      <c r="D257" s="1113">
        <v>0</v>
      </c>
      <c r="E257" s="1088">
        <v>0</v>
      </c>
      <c r="F257" s="1086">
        <v>0</v>
      </c>
      <c r="G257" s="1086">
        <v>0</v>
      </c>
      <c r="H257" s="1088">
        <v>0</v>
      </c>
      <c r="I257" s="1088">
        <v>0</v>
      </c>
      <c r="J257" s="1088">
        <v>0</v>
      </c>
      <c r="K257" s="1088">
        <v>0</v>
      </c>
      <c r="L257" s="1088">
        <v>0</v>
      </c>
      <c r="M257" s="1088">
        <v>0</v>
      </c>
      <c r="N257" s="1091">
        <f t="shared" si="43"/>
        <v>0</v>
      </c>
      <c r="O257" s="1091">
        <f t="shared" si="43"/>
        <v>0</v>
      </c>
    </row>
    <row r="258" spans="1:15" s="1066" customFormat="1" ht="18.75">
      <c r="A258" s="1087" t="s">
        <v>58</v>
      </c>
      <c r="B258" s="1088">
        <v>11</v>
      </c>
      <c r="C258" s="1070">
        <v>32.67</v>
      </c>
      <c r="D258" s="1088">
        <v>0</v>
      </c>
      <c r="E258" s="1088">
        <v>0</v>
      </c>
      <c r="F258" s="1086">
        <v>0</v>
      </c>
      <c r="G258" s="1086">
        <v>0</v>
      </c>
      <c r="H258" s="1088">
        <v>5</v>
      </c>
      <c r="I258" s="1088">
        <v>14.85</v>
      </c>
      <c r="J258" s="1088">
        <v>4.8</v>
      </c>
      <c r="K258" s="1088">
        <v>14.26</v>
      </c>
      <c r="L258" s="1088">
        <v>15.8</v>
      </c>
      <c r="M258" s="1088">
        <v>46.93</v>
      </c>
      <c r="N258" s="1091">
        <f t="shared" si="43"/>
        <v>36.6</v>
      </c>
      <c r="O258" s="1091">
        <f t="shared" si="43"/>
        <v>108.71000000000001</v>
      </c>
    </row>
    <row r="259" spans="1:15" s="1066" customFormat="1" ht="18.75">
      <c r="A259" s="1087" t="s">
        <v>708</v>
      </c>
      <c r="B259" s="1088">
        <v>5.6</v>
      </c>
      <c r="C259" s="1070">
        <v>32.03</v>
      </c>
      <c r="D259" s="1088">
        <v>0</v>
      </c>
      <c r="E259" s="1088">
        <v>0</v>
      </c>
      <c r="F259" s="1086">
        <v>0</v>
      </c>
      <c r="G259" s="1086">
        <v>0</v>
      </c>
      <c r="H259" s="1088">
        <v>9.6</v>
      </c>
      <c r="I259" s="1088">
        <v>54.91</v>
      </c>
      <c r="J259" s="1088">
        <v>0</v>
      </c>
      <c r="K259" s="1088">
        <v>0</v>
      </c>
      <c r="L259" s="1088">
        <v>0</v>
      </c>
      <c r="M259" s="1088">
        <v>0</v>
      </c>
      <c r="N259" s="1091">
        <f t="shared" si="43"/>
        <v>15.2</v>
      </c>
      <c r="O259" s="1091">
        <f t="shared" si="43"/>
        <v>86.94</v>
      </c>
    </row>
    <row r="260" spans="1:15" s="1066" customFormat="1" ht="18.75">
      <c r="A260" s="1087" t="s">
        <v>709</v>
      </c>
      <c r="B260" s="1088">
        <v>60</v>
      </c>
      <c r="C260" s="1070">
        <v>168</v>
      </c>
      <c r="D260" s="1113">
        <v>0</v>
      </c>
      <c r="E260" s="1088">
        <v>0</v>
      </c>
      <c r="F260" s="1086">
        <v>55</v>
      </c>
      <c r="G260" s="1086">
        <v>154</v>
      </c>
      <c r="H260" s="1088">
        <v>0</v>
      </c>
      <c r="I260" s="1088">
        <v>0</v>
      </c>
      <c r="J260" s="1088">
        <v>0</v>
      </c>
      <c r="K260" s="1088">
        <v>0</v>
      </c>
      <c r="L260" s="1088">
        <v>0</v>
      </c>
      <c r="M260" s="1088">
        <v>0</v>
      </c>
      <c r="N260" s="1091">
        <f t="shared" si="43"/>
        <v>115</v>
      </c>
      <c r="O260" s="1091">
        <f t="shared" si="43"/>
        <v>322</v>
      </c>
    </row>
    <row r="261" spans="1:15" s="1066" customFormat="1" ht="18.75">
      <c r="A261" s="1087" t="s">
        <v>710</v>
      </c>
      <c r="B261" s="1088">
        <v>89.72</v>
      </c>
      <c r="C261" s="1070">
        <v>1986.54</v>
      </c>
      <c r="D261" s="1088">
        <v>3.4</v>
      </c>
      <c r="E261" s="1088">
        <v>75.55</v>
      </c>
      <c r="F261" s="1086">
        <v>23</v>
      </c>
      <c r="G261" s="1086">
        <v>511.06</v>
      </c>
      <c r="H261" s="1088">
        <v>43.999999999999993</v>
      </c>
      <c r="I261" s="1088">
        <v>977.68</v>
      </c>
      <c r="J261" s="1088">
        <v>28.6</v>
      </c>
      <c r="K261" s="1088">
        <v>635.49</v>
      </c>
      <c r="L261" s="1088">
        <v>12</v>
      </c>
      <c r="M261" s="1088">
        <v>266.64</v>
      </c>
      <c r="N261" s="1091">
        <f t="shared" si="43"/>
        <v>200.72</v>
      </c>
      <c r="O261" s="1091">
        <f t="shared" si="43"/>
        <v>4452.96</v>
      </c>
    </row>
    <row r="262" spans="1:15" s="1066" customFormat="1" ht="18.75">
      <c r="A262" s="1087" t="s">
        <v>755</v>
      </c>
      <c r="B262" s="1088">
        <v>0</v>
      </c>
      <c r="C262" s="1070">
        <v>0</v>
      </c>
      <c r="D262" s="1088">
        <v>0</v>
      </c>
      <c r="E262" s="1088">
        <v>0</v>
      </c>
      <c r="F262" s="1086">
        <v>0</v>
      </c>
      <c r="G262" s="1086">
        <v>0</v>
      </c>
      <c r="H262" s="1088">
        <v>0</v>
      </c>
      <c r="I262" s="1088">
        <v>0</v>
      </c>
      <c r="J262" s="1088">
        <v>0</v>
      </c>
      <c r="K262" s="1088">
        <v>0</v>
      </c>
      <c r="L262" s="1088">
        <v>0</v>
      </c>
      <c r="M262" s="1088">
        <v>0</v>
      </c>
      <c r="N262" s="1091">
        <f t="shared" si="43"/>
        <v>0</v>
      </c>
      <c r="O262" s="1091">
        <f t="shared" si="43"/>
        <v>0</v>
      </c>
    </row>
    <row r="263" spans="1:15" s="1066" customFormat="1" ht="18.75">
      <c r="A263" s="1087" t="s">
        <v>711</v>
      </c>
      <c r="B263" s="1088">
        <v>167.36</v>
      </c>
      <c r="C263" s="1070">
        <v>2244.71</v>
      </c>
      <c r="D263" s="1113">
        <v>96.84</v>
      </c>
      <c r="E263" s="1088">
        <v>1298.4100000000001</v>
      </c>
      <c r="F263" s="1086">
        <v>50.71</v>
      </c>
      <c r="G263" s="1086">
        <v>680.32</v>
      </c>
      <c r="H263" s="1088">
        <v>13.2</v>
      </c>
      <c r="I263" s="1088">
        <v>177.14</v>
      </c>
      <c r="J263" s="1088">
        <v>1</v>
      </c>
      <c r="K263" s="1088">
        <v>13.42</v>
      </c>
      <c r="L263" s="1088">
        <v>32.14</v>
      </c>
      <c r="M263" s="1088">
        <v>431.02</v>
      </c>
      <c r="N263" s="1091">
        <f t="shared" si="43"/>
        <v>361.25</v>
      </c>
      <c r="O263" s="1091">
        <f t="shared" si="43"/>
        <v>4845.0200000000004</v>
      </c>
    </row>
    <row r="264" spans="1:15" s="1066" customFormat="1" ht="18.75">
      <c r="A264" s="1087" t="s">
        <v>712</v>
      </c>
      <c r="B264" s="1088">
        <v>3.8</v>
      </c>
      <c r="C264" s="1070">
        <v>42.64</v>
      </c>
      <c r="D264" s="1113">
        <v>6</v>
      </c>
      <c r="E264" s="1088">
        <v>67.319999999999993</v>
      </c>
      <c r="F264" s="1086">
        <v>2.4</v>
      </c>
      <c r="G264" s="1086">
        <v>26.93</v>
      </c>
      <c r="H264" s="1088">
        <v>1.2</v>
      </c>
      <c r="I264" s="1088">
        <v>13.46</v>
      </c>
      <c r="J264" s="1088">
        <v>4.2</v>
      </c>
      <c r="K264" s="1088">
        <v>47.12</v>
      </c>
      <c r="L264" s="1088">
        <v>2.4</v>
      </c>
      <c r="M264" s="1088">
        <v>26.93</v>
      </c>
      <c r="N264" s="1091">
        <f t="shared" si="43"/>
        <v>20</v>
      </c>
      <c r="O264" s="1091">
        <f t="shared" si="43"/>
        <v>224.4</v>
      </c>
    </row>
    <row r="265" spans="1:15" s="1066" customFormat="1" ht="18.75">
      <c r="A265" s="1087" t="s">
        <v>713</v>
      </c>
      <c r="B265" s="1088">
        <v>0</v>
      </c>
      <c r="C265" s="1070">
        <v>0</v>
      </c>
      <c r="D265" s="1113">
        <v>12.4</v>
      </c>
      <c r="E265" s="1088">
        <v>30.01</v>
      </c>
      <c r="F265" s="1086">
        <v>0</v>
      </c>
      <c r="G265" s="1086">
        <v>0</v>
      </c>
      <c r="H265" s="1088">
        <v>0</v>
      </c>
      <c r="I265" s="1088">
        <v>0</v>
      </c>
      <c r="J265" s="1088">
        <v>0</v>
      </c>
      <c r="K265" s="1088">
        <v>0</v>
      </c>
      <c r="L265" s="1088">
        <v>0</v>
      </c>
      <c r="M265" s="1088">
        <v>0</v>
      </c>
      <c r="N265" s="1091">
        <f t="shared" si="43"/>
        <v>12.4</v>
      </c>
      <c r="O265" s="1091">
        <f t="shared" si="43"/>
        <v>30.01</v>
      </c>
    </row>
    <row r="266" spans="1:15" s="1066" customFormat="1" ht="18.75">
      <c r="A266" s="1087" t="s">
        <v>714</v>
      </c>
      <c r="B266" s="1088">
        <v>90.66</v>
      </c>
      <c r="C266" s="1070">
        <v>1939.93</v>
      </c>
      <c r="D266" s="1113">
        <v>158.44</v>
      </c>
      <c r="E266" s="1088">
        <v>3372.24</v>
      </c>
      <c r="F266" s="1086">
        <v>40.98</v>
      </c>
      <c r="G266" s="1086">
        <v>856.7</v>
      </c>
      <c r="H266" s="1088">
        <v>28.003030272727269</v>
      </c>
      <c r="I266" s="1088">
        <v>596.94000000000005</v>
      </c>
      <c r="J266" s="1088">
        <v>4.4000000000000004</v>
      </c>
      <c r="K266" s="1088">
        <v>97.77</v>
      </c>
      <c r="L266" s="1088">
        <v>74.400000000000006</v>
      </c>
      <c r="M266" s="1088">
        <v>1653.17</v>
      </c>
      <c r="N266" s="1091">
        <f t="shared" si="43"/>
        <v>396.88303027272718</v>
      </c>
      <c r="O266" s="1091">
        <f t="shared" si="43"/>
        <v>8516.75</v>
      </c>
    </row>
    <row r="267" spans="1:15" s="1066" customFormat="1" ht="18.75">
      <c r="A267" s="1087" t="s">
        <v>715</v>
      </c>
      <c r="B267" s="1088">
        <v>55.09</v>
      </c>
      <c r="C267" s="1070">
        <v>189.52</v>
      </c>
      <c r="D267" s="1088">
        <v>24.49</v>
      </c>
      <c r="E267" s="1088">
        <v>74.209999999999994</v>
      </c>
      <c r="F267" s="1086">
        <v>16</v>
      </c>
      <c r="G267" s="1086">
        <v>56.32</v>
      </c>
      <c r="H267" s="1088">
        <v>27.4</v>
      </c>
      <c r="I267" s="1088">
        <v>96.45</v>
      </c>
      <c r="J267" s="1088">
        <v>30</v>
      </c>
      <c r="K267" s="1088">
        <v>105.6</v>
      </c>
      <c r="L267" s="1088">
        <v>566.58000000000004</v>
      </c>
      <c r="M267" s="1088">
        <v>1861.02</v>
      </c>
      <c r="N267" s="1091">
        <f t="shared" si="43"/>
        <v>719.56000000000006</v>
      </c>
      <c r="O267" s="1091">
        <f t="shared" si="43"/>
        <v>2383.12</v>
      </c>
    </row>
    <row r="268" spans="1:15" s="1066" customFormat="1" ht="18.75">
      <c r="A268" s="1106" t="s">
        <v>0</v>
      </c>
      <c r="B268" s="1091">
        <f>SUM(B248:B267)</f>
        <v>3843.8900000000003</v>
      </c>
      <c r="C268" s="1091">
        <f t="shared" ref="C268:M268" si="44">SUM(C248:C267)</f>
        <v>41224.429999999993</v>
      </c>
      <c r="D268" s="1091">
        <f t="shared" si="44"/>
        <v>4751.0099999999984</v>
      </c>
      <c r="E268" s="1091">
        <f t="shared" si="44"/>
        <v>49426.200000000012</v>
      </c>
      <c r="F268" s="1091">
        <f t="shared" si="44"/>
        <v>2649.61</v>
      </c>
      <c r="G268" s="1091">
        <f t="shared" si="44"/>
        <v>32384.44</v>
      </c>
      <c r="H268" s="1091">
        <f t="shared" si="44"/>
        <v>3751.7184848181814</v>
      </c>
      <c r="I268" s="1091">
        <f t="shared" si="44"/>
        <v>45311.35</v>
      </c>
      <c r="J268" s="1091">
        <f t="shared" si="44"/>
        <v>4033.75</v>
      </c>
      <c r="K268" s="1091">
        <f t="shared" si="44"/>
        <v>48862.409999999996</v>
      </c>
      <c r="L268" s="1091">
        <f t="shared" si="44"/>
        <v>9597.5599999999977</v>
      </c>
      <c r="M268" s="1091">
        <f t="shared" si="44"/>
        <v>109291.51999999999</v>
      </c>
      <c r="N268" s="1091">
        <f t="shared" si="43"/>
        <v>28627.538484818178</v>
      </c>
      <c r="O268" s="1091">
        <f t="shared" si="43"/>
        <v>326500.34999999998</v>
      </c>
    </row>
    <row r="269" spans="1:15" s="1066" customFormat="1" ht="18.75">
      <c r="A269" s="1106" t="s">
        <v>716</v>
      </c>
      <c r="B269" s="1083">
        <v>6738.16</v>
      </c>
      <c r="C269" s="1082">
        <v>312642.75</v>
      </c>
      <c r="D269" s="1263">
        <v>1060.1100000000001</v>
      </c>
      <c r="E269" s="1122">
        <v>18892.5</v>
      </c>
      <c r="F269" s="1198">
        <v>1226.96</v>
      </c>
      <c r="G269" s="1084">
        <v>15887.77</v>
      </c>
      <c r="H269" s="1088">
        <v>1281.56</v>
      </c>
      <c r="I269" s="1084">
        <v>18503.599999999995</v>
      </c>
      <c r="J269" s="1198">
        <v>1846.85</v>
      </c>
      <c r="K269" s="1198">
        <v>27523.59</v>
      </c>
      <c r="L269" s="1198">
        <v>2622.55</v>
      </c>
      <c r="M269" s="1198">
        <v>27761.02</v>
      </c>
      <c r="N269" s="1091">
        <f t="shared" ref="N269:O270" si="45">SUM(B269+D269+F269+H269+J269+L269)</f>
        <v>14776.189999999999</v>
      </c>
      <c r="O269" s="1091">
        <f t="shared" si="45"/>
        <v>421211.23000000004</v>
      </c>
    </row>
    <row r="270" spans="1:15" s="1066" customFormat="1" ht="18.75">
      <c r="A270" s="1104" t="s">
        <v>756</v>
      </c>
      <c r="B270" s="1094">
        <f>B269+B268+B246+B233+B203+B194+B185</f>
        <v>346388.72</v>
      </c>
      <c r="C270" s="1094">
        <f t="shared" ref="C270:M270" si="46">C269+C268+C246+C233+C203+C194+C185</f>
        <v>1557240.0299999998</v>
      </c>
      <c r="D270" s="1094">
        <f t="shared" si="46"/>
        <v>324625.84999999998</v>
      </c>
      <c r="E270" s="1094">
        <f t="shared" si="46"/>
        <v>1193681.42</v>
      </c>
      <c r="F270" s="1094">
        <f t="shared" si="46"/>
        <v>351563.61</v>
      </c>
      <c r="G270" s="1094">
        <f t="shared" si="46"/>
        <v>1245458.54</v>
      </c>
      <c r="H270" s="1094">
        <f t="shared" si="46"/>
        <v>307602.23303027271</v>
      </c>
      <c r="I270" s="1094">
        <f t="shared" si="46"/>
        <v>1162773.8900000001</v>
      </c>
      <c r="J270" s="1094">
        <f t="shared" si="46"/>
        <v>268695.59999999998</v>
      </c>
      <c r="K270" s="1094">
        <f t="shared" si="46"/>
        <v>1076566.31</v>
      </c>
      <c r="L270" s="1094">
        <f t="shared" si="46"/>
        <v>313886.45</v>
      </c>
      <c r="M270" s="1094">
        <f t="shared" si="46"/>
        <v>1313430.94</v>
      </c>
      <c r="N270" s="1094">
        <f t="shared" si="45"/>
        <v>1912762.4630302724</v>
      </c>
      <c r="O270" s="1094">
        <f t="shared" si="45"/>
        <v>7549151.129999999</v>
      </c>
    </row>
    <row r="271" spans="1:15" s="1066" customFormat="1" ht="15" customHeight="1">
      <c r="A271" s="1397" t="s">
        <v>717</v>
      </c>
      <c r="B271" s="1067"/>
      <c r="C271" s="1067"/>
      <c r="D271" s="1096"/>
      <c r="E271" s="1097"/>
      <c r="F271" s="1067"/>
      <c r="G271" s="1097"/>
      <c r="H271" s="1098"/>
      <c r="I271" s="1097"/>
      <c r="J271" s="1096"/>
      <c r="K271" s="1096"/>
      <c r="L271" s="1096"/>
      <c r="M271" s="1096"/>
      <c r="N271" s="1096" t="s">
        <v>14</v>
      </c>
      <c r="O271" s="1096" t="s">
        <v>14</v>
      </c>
    </row>
    <row r="272" spans="1:15" s="1066" customFormat="1" ht="15" customHeight="1">
      <c r="A272" s="1398" t="s">
        <v>718</v>
      </c>
      <c r="B272" s="1067"/>
      <c r="C272" s="1067"/>
      <c r="D272" s="1096"/>
      <c r="E272" s="1097"/>
      <c r="F272" s="1067"/>
      <c r="G272" s="1097"/>
      <c r="H272" s="1098"/>
      <c r="I272" s="1097"/>
      <c r="J272" s="1096"/>
      <c r="K272" s="1096"/>
      <c r="L272" s="1096"/>
      <c r="M272" s="1096"/>
      <c r="N272" s="1096"/>
      <c r="O272" s="1096"/>
    </row>
    <row r="273" spans="1:20" s="1066" customFormat="1" ht="15" customHeight="1">
      <c r="A273" s="1398" t="s">
        <v>798</v>
      </c>
      <c r="B273" s="1067"/>
      <c r="C273" s="1067"/>
      <c r="D273" s="1096"/>
      <c r="E273" s="1097"/>
      <c r="F273" s="1067"/>
      <c r="G273" s="1097"/>
      <c r="H273" s="1098"/>
      <c r="I273" s="1097"/>
      <c r="J273" s="1096"/>
      <c r="K273" s="1096"/>
      <c r="L273" s="1096"/>
      <c r="M273" s="1096"/>
      <c r="N273" s="1096"/>
      <c r="O273" s="1096"/>
    </row>
    <row r="274" spans="1:20" s="1066" customFormat="1" ht="15" customHeight="1">
      <c r="A274" s="1398" t="s">
        <v>862</v>
      </c>
      <c r="B274" s="1067"/>
      <c r="C274" s="1067"/>
      <c r="D274" s="1067"/>
      <c r="E274" s="1068"/>
      <c r="F274" s="1067"/>
      <c r="G274" s="1068"/>
      <c r="H274" s="1070"/>
      <c r="I274" s="1068"/>
      <c r="J274" s="1067"/>
      <c r="K274" s="1067"/>
      <c r="L274" s="1067"/>
      <c r="M274" s="1067"/>
      <c r="N274" s="1067"/>
      <c r="O274" s="1067"/>
    </row>
    <row r="275" spans="1:20" s="1066" customFormat="1" ht="18.75">
      <c r="B275" s="1067"/>
      <c r="C275" s="1067"/>
      <c r="D275" s="1067"/>
      <c r="E275" s="1068"/>
      <c r="F275" s="1067"/>
      <c r="G275" s="1068"/>
      <c r="H275" s="1070"/>
      <c r="I275" s="1068"/>
      <c r="J275" s="1067"/>
      <c r="K275" s="1067"/>
      <c r="L275" s="1067"/>
      <c r="M275" s="1067"/>
      <c r="N275" s="1067"/>
      <c r="O275" s="1067"/>
    </row>
    <row r="278" spans="1:20">
      <c r="S278" s="1063"/>
      <c r="T278" s="1063"/>
    </row>
  </sheetData>
  <mergeCells count="30">
    <mergeCell ref="L208:M208"/>
    <mergeCell ref="N208:O208"/>
    <mergeCell ref="B208:C208"/>
    <mergeCell ref="D208:E208"/>
    <mergeCell ref="F208:G208"/>
    <mergeCell ref="H208:I208"/>
    <mergeCell ref="J208:K208"/>
    <mergeCell ref="J71:K71"/>
    <mergeCell ref="A3:O3"/>
    <mergeCell ref="B5:C5"/>
    <mergeCell ref="D5:E5"/>
    <mergeCell ref="F5:G5"/>
    <mergeCell ref="H5:I5"/>
    <mergeCell ref="J5:K5"/>
    <mergeCell ref="L5:M5"/>
    <mergeCell ref="N5:O5"/>
    <mergeCell ref="L71:M71"/>
    <mergeCell ref="N71:O71"/>
    <mergeCell ref="B71:C71"/>
    <mergeCell ref="D71:E71"/>
    <mergeCell ref="F71:G71"/>
    <mergeCell ref="H71:I71"/>
    <mergeCell ref="A140:O140"/>
    <mergeCell ref="B142:C142"/>
    <mergeCell ref="D142:E142"/>
    <mergeCell ref="F142:G142"/>
    <mergeCell ref="H142:I142"/>
    <mergeCell ref="J142:K142"/>
    <mergeCell ref="L142:M142"/>
    <mergeCell ref="N142:O142"/>
  </mergeCells>
  <pageMargins left="0.7" right="0.7" top="0.75" bottom="0.75" header="0.3" footer="0.3"/>
  <pageSetup orientation="portrait" r:id="rId1"/>
  <ignoredErrors>
    <ignoredError sqref="J48:K48 L48:M48 N48 H48 F48 D48 C48 E48 G48 I48 C185:E185 F185:G185 H185 J185 L185" formula="1"/>
  </ignoredErrors>
</worksheet>
</file>

<file path=xl/worksheets/sheet29.xml><?xml version="1.0" encoding="utf-8"?>
<worksheet xmlns="http://schemas.openxmlformats.org/spreadsheetml/2006/main" xmlns:r="http://schemas.openxmlformats.org/officeDocument/2006/relationships">
  <sheetPr codeName="Sheet29"/>
  <dimension ref="B1:N122"/>
  <sheetViews>
    <sheetView showGridLines="0" zoomScale="98" zoomScaleNormal="98" workbookViewId="0"/>
  </sheetViews>
  <sheetFormatPr defaultColWidth="8.88671875" defaultRowHeight="15"/>
  <cols>
    <col min="1" max="1" width="4.21875" style="727" customWidth="1"/>
    <col min="2" max="2" width="22.88671875" style="727" customWidth="1"/>
    <col min="3" max="4" width="9.21875" style="727" customWidth="1"/>
    <col min="5" max="5" width="9.21875" style="742" customWidth="1"/>
    <col min="6" max="6" width="9.21875" style="878" customWidth="1"/>
    <col min="7" max="7" width="9.21875" style="1128" customWidth="1"/>
    <col min="8" max="8" width="12.5546875" style="727" customWidth="1"/>
    <col min="9" max="9" width="13.5546875" style="727" customWidth="1"/>
    <col min="10" max="12" width="8.88671875" style="727"/>
    <col min="13" max="13" width="8.88671875" style="878"/>
    <col min="14" max="14" width="8.88671875" style="1128"/>
    <col min="15" max="16384" width="8.88671875" style="727"/>
  </cols>
  <sheetData>
    <row r="1" spans="2:14" ht="18">
      <c r="B1" s="1124" t="s">
        <v>445</v>
      </c>
      <c r="C1" s="15"/>
      <c r="D1" s="15"/>
      <c r="E1" s="15"/>
      <c r="F1" s="15"/>
      <c r="G1" s="15"/>
      <c r="H1" s="15"/>
      <c r="I1" s="15"/>
      <c r="J1" s="15"/>
      <c r="K1" s="15"/>
      <c r="L1" s="15"/>
      <c r="M1" s="15"/>
      <c r="N1" s="15"/>
    </row>
    <row r="2" spans="2:14" s="742" customFormat="1">
      <c r="B2" s="29"/>
      <c r="C2" s="15"/>
      <c r="D2" s="15"/>
      <c r="E2" s="15"/>
      <c r="F2" s="15"/>
      <c r="G2" s="15"/>
      <c r="H2" s="15"/>
      <c r="I2" s="15"/>
      <c r="J2" s="15"/>
      <c r="K2" s="15"/>
      <c r="L2" s="15"/>
      <c r="M2" s="15"/>
      <c r="N2" s="15"/>
    </row>
    <row r="3" spans="2:14" ht="15.75">
      <c r="B3" s="1536" t="s">
        <v>489</v>
      </c>
      <c r="C3" s="1536"/>
      <c r="D3" s="1536"/>
      <c r="E3" s="1536"/>
      <c r="F3" s="1536"/>
      <c r="G3" s="1536"/>
    </row>
    <row r="4" spans="2:14" ht="16.5" thickBot="1">
      <c r="B4" s="1548" t="s">
        <v>982</v>
      </c>
      <c r="C4" s="1548"/>
      <c r="D4" s="1548"/>
      <c r="E4" s="1548"/>
      <c r="F4" s="1548"/>
      <c r="G4" s="1548"/>
    </row>
    <row r="5" spans="2:14" ht="38.25" customHeight="1">
      <c r="B5" s="466" t="s">
        <v>490</v>
      </c>
      <c r="C5" s="667">
        <v>2018</v>
      </c>
      <c r="D5" s="667" t="s">
        <v>863</v>
      </c>
      <c r="E5" s="667">
        <v>2020</v>
      </c>
      <c r="F5" s="667">
        <v>2021</v>
      </c>
      <c r="G5" s="592">
        <v>2022</v>
      </c>
      <c r="I5" s="400" t="s">
        <v>719</v>
      </c>
      <c r="J5" s="15"/>
      <c r="K5" s="15"/>
    </row>
    <row r="6" spans="2:14" ht="15.75">
      <c r="B6" s="469" t="s">
        <v>491</v>
      </c>
      <c r="C6" s="470">
        <v>70.760000000000005</v>
      </c>
      <c r="D6" s="470">
        <v>362.20000000000005</v>
      </c>
      <c r="E6" s="890">
        <v>194</v>
      </c>
      <c r="F6" s="890">
        <v>556</v>
      </c>
      <c r="G6" s="977">
        <v>601.70000000000005</v>
      </c>
      <c r="H6" s="258"/>
      <c r="J6" s="15"/>
      <c r="K6" s="15"/>
    </row>
    <row r="7" spans="2:14" ht="15.75">
      <c r="B7" s="469" t="s">
        <v>18</v>
      </c>
      <c r="C7" s="470">
        <v>37585.090000000004</v>
      </c>
      <c r="D7" s="470">
        <v>39641.440000000002</v>
      </c>
      <c r="E7" s="890">
        <v>36030.55000000001</v>
      </c>
      <c r="F7" s="890">
        <v>39399.030000000006</v>
      </c>
      <c r="G7" s="977">
        <v>43563.140909090915</v>
      </c>
      <c r="J7" s="15"/>
      <c r="K7" s="15"/>
    </row>
    <row r="8" spans="2:14" ht="15.75">
      <c r="B8" s="469" t="s">
        <v>492</v>
      </c>
      <c r="C8" s="470">
        <v>26237.9</v>
      </c>
      <c r="D8" s="470">
        <v>35441.32</v>
      </c>
      <c r="E8" s="890">
        <v>41976.94</v>
      </c>
      <c r="F8" s="890">
        <v>22945.420000000002</v>
      </c>
      <c r="G8" s="977">
        <v>28987.919999999998</v>
      </c>
      <c r="K8" s="15"/>
    </row>
    <row r="9" spans="2:14" ht="15.75">
      <c r="B9" s="469" t="s">
        <v>493</v>
      </c>
      <c r="C9" s="470">
        <v>1769.3</v>
      </c>
      <c r="D9" s="470">
        <v>2210.25</v>
      </c>
      <c r="E9" s="890">
        <v>1220.28</v>
      </c>
      <c r="F9" s="890">
        <v>1458.1</v>
      </c>
      <c r="G9" s="977">
        <v>1101.1263636363635</v>
      </c>
      <c r="I9" s="344" t="s">
        <v>472</v>
      </c>
      <c r="K9" s="15"/>
    </row>
    <row r="10" spans="2:14" ht="15.75">
      <c r="B10" s="469" t="s">
        <v>494</v>
      </c>
      <c r="C10" s="470">
        <v>25208.510000000002</v>
      </c>
      <c r="D10" s="470">
        <v>26954.36</v>
      </c>
      <c r="E10" s="890">
        <v>33151.449999999997</v>
      </c>
      <c r="F10" s="890">
        <v>25268.720000000001</v>
      </c>
      <c r="G10" s="977">
        <v>27267.46</v>
      </c>
      <c r="J10" s="293">
        <v>2018</v>
      </c>
      <c r="K10" s="293">
        <v>2019</v>
      </c>
      <c r="L10" s="293">
        <v>2020</v>
      </c>
      <c r="M10" s="293">
        <v>2021</v>
      </c>
      <c r="N10" s="293">
        <v>2022</v>
      </c>
    </row>
    <row r="11" spans="2:14" ht="15.75">
      <c r="B11" s="469" t="s">
        <v>495</v>
      </c>
      <c r="C11" s="470">
        <v>1192.2400000000002</v>
      </c>
      <c r="D11" s="470">
        <v>1471.0000000000002</v>
      </c>
      <c r="E11" s="890">
        <v>1547.35</v>
      </c>
      <c r="F11" s="890">
        <v>577.33000000000004</v>
      </c>
      <c r="G11" s="977">
        <v>890.46</v>
      </c>
      <c r="I11" s="79" t="s">
        <v>479</v>
      </c>
      <c r="J11" s="314">
        <f t="shared" ref="J11:L11" si="0">J19/1000</f>
        <v>604.40456000000006</v>
      </c>
      <c r="K11" s="314">
        <f t="shared" si="0"/>
        <v>726.30820000000017</v>
      </c>
      <c r="L11" s="314">
        <f t="shared" si="0"/>
        <v>735.16747999999995</v>
      </c>
      <c r="M11" s="314">
        <f t="shared" ref="M11:N11" si="1">M19/1000</f>
        <v>653.14052000000004</v>
      </c>
      <c r="N11" s="314">
        <f t="shared" si="1"/>
        <v>658.22579636363639</v>
      </c>
    </row>
    <row r="12" spans="2:14" ht="15.75">
      <c r="B12" s="469" t="s">
        <v>496</v>
      </c>
      <c r="C12" s="470">
        <v>250.49</v>
      </c>
      <c r="D12" s="470">
        <v>170</v>
      </c>
      <c r="E12" s="890">
        <v>303.40999999999997</v>
      </c>
      <c r="F12" s="890">
        <v>356.03999999999996</v>
      </c>
      <c r="G12" s="977">
        <v>141.55818181818182</v>
      </c>
      <c r="I12" s="79" t="s">
        <v>480</v>
      </c>
      <c r="J12" s="314">
        <f t="shared" ref="J12:L12" si="2">J20/1000</f>
        <v>1061.6610000000001</v>
      </c>
      <c r="K12" s="314">
        <f t="shared" si="2"/>
        <v>1066.9427599999997</v>
      </c>
      <c r="L12" s="314">
        <f t="shared" si="2"/>
        <v>1001.47628</v>
      </c>
      <c r="M12" s="314">
        <f t="shared" ref="M12:N12" si="3">M20/1000</f>
        <v>964.88554000000011</v>
      </c>
      <c r="N12" s="314">
        <f t="shared" si="3"/>
        <v>972.98254636363629</v>
      </c>
    </row>
    <row r="13" spans="2:14" ht="15.75">
      <c r="B13" s="469" t="s">
        <v>497</v>
      </c>
      <c r="C13" s="470">
        <v>65.91</v>
      </c>
      <c r="D13" s="470">
        <v>11.36</v>
      </c>
      <c r="E13" s="890">
        <v>0</v>
      </c>
      <c r="F13" s="890">
        <v>0</v>
      </c>
      <c r="G13" s="977">
        <v>0</v>
      </c>
      <c r="I13" s="79" t="s">
        <v>481</v>
      </c>
      <c r="J13" s="314">
        <f t="shared" ref="J13:L13" si="4">J21/1000</f>
        <v>1740.6329099999998</v>
      </c>
      <c r="K13" s="314">
        <f t="shared" si="4"/>
        <v>1948.2958800000001</v>
      </c>
      <c r="L13" s="314">
        <f t="shared" si="4"/>
        <v>1901.7450999999996</v>
      </c>
      <c r="M13" s="314">
        <f t="shared" ref="M13:N13" si="5">M21/1000</f>
        <v>1653.51297</v>
      </c>
      <c r="N13" s="314">
        <f t="shared" si="5"/>
        <v>1808.9675763636362</v>
      </c>
    </row>
    <row r="14" spans="2:14" ht="15.75">
      <c r="B14" s="469" t="s">
        <v>498</v>
      </c>
      <c r="C14" s="470">
        <v>77541.75</v>
      </c>
      <c r="D14" s="470">
        <v>65964.546000000002</v>
      </c>
      <c r="E14" s="890">
        <v>65945.004000000001</v>
      </c>
      <c r="F14" s="890">
        <v>58842.86</v>
      </c>
      <c r="G14" s="977">
        <v>64611.034</v>
      </c>
      <c r="I14" s="79" t="s">
        <v>482</v>
      </c>
      <c r="J14" s="314">
        <f t="shared" ref="J14:L14" si="6">J22/1000</f>
        <v>384.16501999999997</v>
      </c>
      <c r="K14" s="314">
        <f t="shared" si="6"/>
        <v>307.55966999999998</v>
      </c>
      <c r="L14" s="314">
        <f t="shared" si="6"/>
        <v>284.51937999999996</v>
      </c>
      <c r="M14" s="314">
        <f t="shared" ref="M14:N14" si="7">M22/1000</f>
        <v>349.86860999999993</v>
      </c>
      <c r="N14" s="314">
        <f t="shared" si="7"/>
        <v>334.86522727272722</v>
      </c>
    </row>
    <row r="15" spans="2:14" ht="15.75">
      <c r="B15" s="469" t="s">
        <v>499</v>
      </c>
      <c r="C15" s="470">
        <v>0</v>
      </c>
      <c r="D15" s="470">
        <v>0</v>
      </c>
      <c r="E15" s="890">
        <v>0</v>
      </c>
      <c r="F15" s="890">
        <v>0</v>
      </c>
      <c r="G15" s="977">
        <v>0</v>
      </c>
      <c r="I15" s="79" t="s">
        <v>597</v>
      </c>
      <c r="J15" s="314">
        <f t="shared" ref="J15:L15" si="8">J23/1000</f>
        <v>81.020269999999996</v>
      </c>
      <c r="K15" s="314">
        <f t="shared" si="8"/>
        <v>75.923810000000003</v>
      </c>
      <c r="L15" s="314">
        <f t="shared" si="8"/>
        <v>71.531929999999988</v>
      </c>
      <c r="M15" s="314">
        <f t="shared" ref="M15:N15" si="9">M23/1000</f>
        <v>76.23615999999997</v>
      </c>
      <c r="N15" s="314">
        <f t="shared" si="9"/>
        <v>80.337388484818206</v>
      </c>
    </row>
    <row r="16" spans="2:14" ht="15.75">
      <c r="B16" s="469" t="s">
        <v>500</v>
      </c>
      <c r="C16" s="470">
        <v>0</v>
      </c>
      <c r="D16" s="470">
        <v>11.82</v>
      </c>
      <c r="E16" s="890">
        <v>10</v>
      </c>
      <c r="F16" s="890">
        <v>1.82</v>
      </c>
      <c r="G16" s="977">
        <v>10.45</v>
      </c>
      <c r="I16" s="15"/>
      <c r="J16" s="15"/>
      <c r="K16" s="15"/>
    </row>
    <row r="17" spans="2:14" ht="15.75">
      <c r="B17" s="469" t="s">
        <v>501</v>
      </c>
      <c r="C17" s="470">
        <v>10426.07</v>
      </c>
      <c r="D17" s="470">
        <v>14222.43</v>
      </c>
      <c r="E17" s="890">
        <v>13436.750000000002</v>
      </c>
      <c r="F17" s="890">
        <v>10163.049999999999</v>
      </c>
      <c r="G17" s="977">
        <v>9888.8245454545431</v>
      </c>
      <c r="I17" s="344" t="s">
        <v>472</v>
      </c>
      <c r="K17" s="15"/>
    </row>
    <row r="18" spans="2:14" ht="15.75">
      <c r="B18" s="469" t="s">
        <v>19</v>
      </c>
      <c r="C18" s="470">
        <v>54871.06</v>
      </c>
      <c r="D18" s="470">
        <v>45819.69</v>
      </c>
      <c r="E18" s="890">
        <v>46624.57</v>
      </c>
      <c r="F18" s="890">
        <v>53202.17</v>
      </c>
      <c r="G18" s="977">
        <v>34816.18</v>
      </c>
      <c r="J18" s="293">
        <v>2018</v>
      </c>
      <c r="K18" s="293">
        <v>2019</v>
      </c>
      <c r="L18" s="293">
        <v>2020</v>
      </c>
      <c r="M18" s="293">
        <v>2021</v>
      </c>
      <c r="N18" s="293">
        <v>2022</v>
      </c>
    </row>
    <row r="19" spans="2:14" ht="15.75">
      <c r="B19" s="469" t="s">
        <v>502</v>
      </c>
      <c r="C19" s="470">
        <v>1124.1100000000001</v>
      </c>
      <c r="D19" s="470">
        <v>1644.8200000000002</v>
      </c>
      <c r="E19" s="890">
        <v>1681.62</v>
      </c>
      <c r="F19" s="890">
        <v>1552.45</v>
      </c>
      <c r="G19" s="977">
        <v>2421.1009090909092</v>
      </c>
      <c r="I19" s="79" t="s">
        <v>479</v>
      </c>
      <c r="J19" s="314">
        <f>C45</f>
        <v>604404.56000000006</v>
      </c>
      <c r="K19" s="314">
        <f>D45</f>
        <v>726308.20000000019</v>
      </c>
      <c r="L19" s="314">
        <f>E45</f>
        <v>735167.48</v>
      </c>
      <c r="M19" s="314">
        <f>F45</f>
        <v>653140.52</v>
      </c>
      <c r="N19" s="314">
        <f>G45</f>
        <v>658225.79636363639</v>
      </c>
    </row>
    <row r="20" spans="2:14" ht="15.75">
      <c r="B20" s="469" t="s">
        <v>503</v>
      </c>
      <c r="C20" s="470">
        <v>20253.170000000002</v>
      </c>
      <c r="D20" s="470">
        <v>24762.38</v>
      </c>
      <c r="E20" s="890">
        <v>26782.800000000003</v>
      </c>
      <c r="F20" s="890">
        <v>21892.449999999997</v>
      </c>
      <c r="G20" s="977">
        <v>19942.730000000003</v>
      </c>
      <c r="I20" s="79" t="s">
        <v>480</v>
      </c>
      <c r="J20" s="314">
        <f>C78</f>
        <v>1061661</v>
      </c>
      <c r="K20" s="314">
        <f>D78</f>
        <v>1066942.7599999998</v>
      </c>
      <c r="L20" s="314">
        <f>E78</f>
        <v>1001476.28</v>
      </c>
      <c r="M20" s="314">
        <f>F78</f>
        <v>964885.54000000015</v>
      </c>
      <c r="N20" s="314">
        <f>G78</f>
        <v>972982.54636363627</v>
      </c>
    </row>
    <row r="21" spans="2:14" ht="15.75">
      <c r="B21" s="469" t="s">
        <v>504</v>
      </c>
      <c r="C21" s="470">
        <v>23494.02</v>
      </c>
      <c r="D21" s="470">
        <v>26362.27</v>
      </c>
      <c r="E21" s="890">
        <v>27682.070000000003</v>
      </c>
      <c r="F21" s="890">
        <v>37078.29</v>
      </c>
      <c r="G21" s="977">
        <v>33507.197272727273</v>
      </c>
      <c r="I21" s="79" t="s">
        <v>481</v>
      </c>
      <c r="J21" s="314">
        <f>C84</f>
        <v>1740632.91</v>
      </c>
      <c r="K21" s="314">
        <f>D84</f>
        <v>1948295.8800000001</v>
      </c>
      <c r="L21" s="314">
        <f>E84</f>
        <v>1901745.0999999996</v>
      </c>
      <c r="M21" s="314">
        <f>F84</f>
        <v>1653512.97</v>
      </c>
      <c r="N21" s="314">
        <f>G84</f>
        <v>1808967.5763636362</v>
      </c>
    </row>
    <row r="22" spans="2:14" ht="15.75">
      <c r="B22" s="469" t="s">
        <v>505</v>
      </c>
      <c r="C22" s="470">
        <v>35114.449999999997</v>
      </c>
      <c r="D22" s="470">
        <v>48286.79</v>
      </c>
      <c r="E22" s="890">
        <v>52788.81</v>
      </c>
      <c r="F22" s="890">
        <v>42914.94</v>
      </c>
      <c r="G22" s="977">
        <v>41812.074545454547</v>
      </c>
      <c r="I22" s="79" t="s">
        <v>482</v>
      </c>
      <c r="J22" s="314">
        <f>C96</f>
        <v>384165.01999999996</v>
      </c>
      <c r="K22" s="314">
        <f>D96</f>
        <v>307559.67</v>
      </c>
      <c r="L22" s="314">
        <f>E96</f>
        <v>284519.37999999995</v>
      </c>
      <c r="M22" s="314">
        <f>F96</f>
        <v>349868.60999999993</v>
      </c>
      <c r="N22" s="314">
        <f>G96</f>
        <v>334865.22727272724</v>
      </c>
    </row>
    <row r="23" spans="2:14" ht="15.75">
      <c r="B23" s="469" t="s">
        <v>506</v>
      </c>
      <c r="C23" s="470">
        <v>63.040000000000006</v>
      </c>
      <c r="D23" s="470">
        <v>263.01000000000005</v>
      </c>
      <c r="E23" s="890">
        <v>209.25</v>
      </c>
      <c r="F23" s="890">
        <v>149.19999999999999</v>
      </c>
      <c r="G23" s="977">
        <v>68.400000000000006</v>
      </c>
      <c r="I23" s="79" t="s">
        <v>597</v>
      </c>
      <c r="J23" s="314">
        <f>C116</f>
        <v>81020.26999999999</v>
      </c>
      <c r="K23" s="314">
        <f>D116</f>
        <v>75923.81</v>
      </c>
      <c r="L23" s="314">
        <f>E116</f>
        <v>71531.929999999993</v>
      </c>
      <c r="M23" s="314">
        <f>F116</f>
        <v>76236.159999999974</v>
      </c>
      <c r="N23" s="314">
        <f>G116</f>
        <v>80337.388484818206</v>
      </c>
    </row>
    <row r="24" spans="2:14" ht="15.75">
      <c r="B24" s="469" t="s">
        <v>507</v>
      </c>
      <c r="C24" s="470">
        <v>3952.2</v>
      </c>
      <c r="D24" s="470">
        <v>5860</v>
      </c>
      <c r="E24" s="890">
        <v>1965.6</v>
      </c>
      <c r="F24" s="890">
        <v>8167.4</v>
      </c>
      <c r="G24" s="977">
        <v>3850.5800000000004</v>
      </c>
      <c r="I24" s="15"/>
      <c r="J24" s="15"/>
      <c r="K24" s="15"/>
    </row>
    <row r="25" spans="2:14" ht="15.75">
      <c r="B25" s="469" t="s">
        <v>508</v>
      </c>
      <c r="C25" s="470">
        <v>4625.8999999999996</v>
      </c>
      <c r="D25" s="470">
        <v>3952.2799999999997</v>
      </c>
      <c r="E25" s="890">
        <v>4273.2300000000005</v>
      </c>
      <c r="F25" s="890">
        <v>1334.08</v>
      </c>
      <c r="G25" s="977">
        <v>3545.9236363636364</v>
      </c>
      <c r="I25" s="15"/>
      <c r="J25" s="15"/>
      <c r="K25" s="15"/>
    </row>
    <row r="26" spans="2:14" ht="15.75">
      <c r="B26" s="469" t="s">
        <v>509</v>
      </c>
      <c r="C26" s="470">
        <v>3173.59</v>
      </c>
      <c r="D26" s="470">
        <v>5553.16</v>
      </c>
      <c r="E26" s="890">
        <v>11874.95</v>
      </c>
      <c r="F26" s="890">
        <v>2306.35</v>
      </c>
      <c r="G26" s="977">
        <v>6333.6181818181822</v>
      </c>
      <c r="I26" s="15"/>
      <c r="J26" s="15"/>
      <c r="K26" s="15"/>
    </row>
    <row r="27" spans="2:14" ht="15.75">
      <c r="B27" s="469" t="s">
        <v>510</v>
      </c>
      <c r="C27" s="470">
        <v>48893.38</v>
      </c>
      <c r="D27" s="470">
        <v>90420.03</v>
      </c>
      <c r="E27" s="890">
        <v>115443.14000000001</v>
      </c>
      <c r="F27" s="890">
        <v>47175.789999999994</v>
      </c>
      <c r="G27" s="977">
        <v>94198.622727272741</v>
      </c>
      <c r="I27" s="15"/>
      <c r="J27" s="15"/>
      <c r="K27" s="15"/>
    </row>
    <row r="28" spans="2:14" ht="15.75">
      <c r="B28" s="469" t="s">
        <v>511</v>
      </c>
      <c r="C28" s="470">
        <v>22382.420000000002</v>
      </c>
      <c r="D28" s="470">
        <v>20339.510000000002</v>
      </c>
      <c r="E28" s="890">
        <v>15720.77</v>
      </c>
      <c r="F28" s="890">
        <v>21769.67</v>
      </c>
      <c r="G28" s="977">
        <v>18427.980909090908</v>
      </c>
      <c r="I28" s="15"/>
      <c r="J28" s="15"/>
      <c r="K28" s="15"/>
    </row>
    <row r="29" spans="2:14" ht="15.75">
      <c r="B29" s="469" t="s">
        <v>512</v>
      </c>
      <c r="C29" s="470">
        <v>38523.920000000006</v>
      </c>
      <c r="D29" s="470">
        <v>42147.47</v>
      </c>
      <c r="E29" s="890">
        <v>30308.709999999995</v>
      </c>
      <c r="F29" s="890">
        <v>46168.08</v>
      </c>
      <c r="G29" s="977">
        <v>35853.085454545457</v>
      </c>
      <c r="I29" s="15"/>
      <c r="J29" s="15"/>
      <c r="K29" s="15"/>
    </row>
    <row r="30" spans="2:14" ht="15.75">
      <c r="B30" s="469" t="s">
        <v>603</v>
      </c>
      <c r="C30" s="470">
        <v>1192.73</v>
      </c>
      <c r="D30" s="470">
        <v>885</v>
      </c>
      <c r="E30" s="890">
        <v>734.53</v>
      </c>
      <c r="F30" s="890">
        <v>1988.1600000000003</v>
      </c>
      <c r="G30" s="977">
        <v>668.6390909090909</v>
      </c>
    </row>
    <row r="31" spans="2:14" ht="15.75">
      <c r="B31" s="469" t="s">
        <v>514</v>
      </c>
      <c r="C31" s="470">
        <v>31301.040000000001</v>
      </c>
      <c r="D31" s="470">
        <v>43308.819999999992</v>
      </c>
      <c r="E31" s="890">
        <v>38977.360000000001</v>
      </c>
      <c r="F31" s="890">
        <v>27614.559999999998</v>
      </c>
      <c r="G31" s="977">
        <v>21547.546363636364</v>
      </c>
    </row>
    <row r="32" spans="2:14" ht="15.75">
      <c r="B32" s="469" t="s">
        <v>515</v>
      </c>
      <c r="C32" s="470">
        <v>27947.86</v>
      </c>
      <c r="D32" s="470">
        <v>36213.79</v>
      </c>
      <c r="E32" s="890">
        <v>42058.630000000005</v>
      </c>
      <c r="F32" s="890">
        <v>32766.610000000004</v>
      </c>
      <c r="G32" s="977">
        <v>37961.360000000001</v>
      </c>
    </row>
    <row r="33" spans="2:14" ht="15.75">
      <c r="B33" s="469" t="s">
        <v>21</v>
      </c>
      <c r="C33" s="470">
        <v>17209.09</v>
      </c>
      <c r="D33" s="470">
        <v>15929.82</v>
      </c>
      <c r="E33" s="890">
        <v>15752.45</v>
      </c>
      <c r="F33" s="890">
        <v>25383.31</v>
      </c>
      <c r="G33" s="977">
        <v>26535.22</v>
      </c>
    </row>
    <row r="34" spans="2:14" ht="15.75">
      <c r="B34" s="469" t="s">
        <v>516</v>
      </c>
      <c r="C34" s="470">
        <v>6</v>
      </c>
      <c r="D34" s="470">
        <v>0</v>
      </c>
      <c r="E34" s="890">
        <v>0</v>
      </c>
      <c r="F34" s="890">
        <v>0</v>
      </c>
      <c r="G34" s="977">
        <v>0</v>
      </c>
      <c r="I34" s="344" t="s">
        <v>472</v>
      </c>
      <c r="J34" s="15"/>
      <c r="K34" s="15"/>
    </row>
    <row r="35" spans="2:14" ht="15.75">
      <c r="B35" s="469" t="s">
        <v>517</v>
      </c>
      <c r="C35" s="470">
        <v>687.04</v>
      </c>
      <c r="D35" s="470">
        <v>620.52</v>
      </c>
      <c r="E35" s="890">
        <v>926.32</v>
      </c>
      <c r="F35" s="890">
        <v>1116.94</v>
      </c>
      <c r="G35" s="977">
        <v>625.75</v>
      </c>
      <c r="J35" s="293">
        <v>2018</v>
      </c>
      <c r="K35" s="293">
        <v>2019</v>
      </c>
      <c r="L35" s="293">
        <v>2020</v>
      </c>
      <c r="M35" s="293">
        <v>2021</v>
      </c>
      <c r="N35" s="293">
        <v>2022</v>
      </c>
    </row>
    <row r="36" spans="2:14" ht="15.75">
      <c r="B36" s="469" t="s">
        <v>518</v>
      </c>
      <c r="C36" s="470">
        <v>117</v>
      </c>
      <c r="D36" s="470">
        <v>135.79999999999998</v>
      </c>
      <c r="E36" s="890">
        <v>52</v>
      </c>
      <c r="F36" s="890">
        <v>176.58</v>
      </c>
      <c r="G36" s="977">
        <v>56.82</v>
      </c>
      <c r="I36" s="79" t="s">
        <v>40</v>
      </c>
      <c r="J36" s="381">
        <f t="shared" ref="J36:K36" si="10">J45/1000</f>
        <v>123.54783999999999</v>
      </c>
      <c r="K36" s="381">
        <f t="shared" si="10"/>
        <v>98.06259</v>
      </c>
      <c r="L36" s="381">
        <f t="shared" ref="L36:M36" si="11">L45/1000</f>
        <v>110.10256</v>
      </c>
      <c r="M36" s="381">
        <f t="shared" si="11"/>
        <v>108.51576</v>
      </c>
      <c r="N36" s="381">
        <f t="shared" ref="N36" si="12">N45/1000</f>
        <v>100.52545000000001</v>
      </c>
    </row>
    <row r="37" spans="2:14" ht="15.75">
      <c r="B37" s="469" t="s">
        <v>519</v>
      </c>
      <c r="C37" s="470">
        <v>1752.58</v>
      </c>
      <c r="D37" s="470">
        <v>2543.8900000000003</v>
      </c>
      <c r="E37" s="890">
        <v>3261.74</v>
      </c>
      <c r="F37" s="890">
        <v>3538.79</v>
      </c>
      <c r="G37" s="977">
        <v>2438.13</v>
      </c>
      <c r="I37" s="79" t="s">
        <v>41</v>
      </c>
      <c r="J37" s="381">
        <f t="shared" ref="J37:K37" si="13">J46/1000</f>
        <v>110.74147000000001</v>
      </c>
      <c r="K37" s="381">
        <f t="shared" si="13"/>
        <v>90.570130000000006</v>
      </c>
      <c r="L37" s="381">
        <f t="shared" ref="L37:M37" si="14">L46/1000</f>
        <v>62.066580000000009</v>
      </c>
      <c r="M37" s="381">
        <f t="shared" si="14"/>
        <v>74.90061</v>
      </c>
      <c r="N37" s="381">
        <f t="shared" ref="N37" si="15">N46/1000</f>
        <v>60.820349999999991</v>
      </c>
    </row>
    <row r="38" spans="2:14" ht="15.75">
      <c r="B38" s="469" t="s">
        <v>520</v>
      </c>
      <c r="C38" s="470">
        <v>5131.3999999999996</v>
      </c>
      <c r="D38" s="470">
        <v>5974.9</v>
      </c>
      <c r="E38" s="890">
        <v>6918</v>
      </c>
      <c r="F38" s="890">
        <v>5102.5499999999993</v>
      </c>
      <c r="G38" s="977">
        <v>8501.6909090909085</v>
      </c>
      <c r="I38" s="79" t="s">
        <v>43</v>
      </c>
      <c r="J38" s="381">
        <f t="shared" ref="J38:K38" si="16">J47/1000</f>
        <v>4.87324</v>
      </c>
      <c r="K38" s="381">
        <f t="shared" si="16"/>
        <v>3.3146500000000008</v>
      </c>
      <c r="L38" s="381">
        <f t="shared" ref="L38:M38" si="17">L47/1000</f>
        <v>4.5096000000000007</v>
      </c>
      <c r="M38" s="381">
        <f t="shared" si="17"/>
        <v>4.9651000000000005</v>
      </c>
      <c r="N38" s="381">
        <f t="shared" ref="N38" si="18">N47/1000</f>
        <v>3.2394600000000007</v>
      </c>
    </row>
    <row r="39" spans="2:14" ht="15.75">
      <c r="B39" s="469" t="s">
        <v>521</v>
      </c>
      <c r="C39" s="470">
        <v>107.75999999999999</v>
      </c>
      <c r="D39" s="470">
        <v>446.77000000000004</v>
      </c>
      <c r="E39" s="890">
        <v>368.32</v>
      </c>
      <c r="F39" s="890">
        <v>44.6</v>
      </c>
      <c r="G39" s="977">
        <v>231.53090909090909</v>
      </c>
      <c r="I39" s="79" t="s">
        <v>42</v>
      </c>
      <c r="J39" s="381">
        <f t="shared" ref="J39:K39" si="19">J48/1000</f>
        <v>247.36223999999999</v>
      </c>
      <c r="K39" s="381">
        <f t="shared" si="19"/>
        <v>278.35239999999999</v>
      </c>
      <c r="L39" s="381">
        <f t="shared" ref="L39:M39" si="20">L48/1000</f>
        <v>268.39905000000005</v>
      </c>
      <c r="M39" s="381">
        <f t="shared" si="20"/>
        <v>270.48899999999998</v>
      </c>
      <c r="N39" s="381">
        <f t="shared" ref="N39" si="21">N48/1000</f>
        <v>286.46505000000002</v>
      </c>
    </row>
    <row r="40" spans="2:14" ht="15.75">
      <c r="B40" s="469" t="s">
        <v>522</v>
      </c>
      <c r="C40" s="470">
        <v>2567.85</v>
      </c>
      <c r="D40" s="470">
        <v>1550.6200000000001</v>
      </c>
      <c r="E40" s="890">
        <v>1217.3500000000001</v>
      </c>
      <c r="F40" s="890">
        <v>551.48</v>
      </c>
      <c r="G40" s="977">
        <v>685.75</v>
      </c>
      <c r="I40" s="79" t="s">
        <v>55</v>
      </c>
      <c r="J40" s="381">
        <f t="shared" ref="J40:K40" si="22">J49/1000</f>
        <v>107.14072999999999</v>
      </c>
      <c r="K40" s="381">
        <f t="shared" si="22"/>
        <v>109.72105999999999</v>
      </c>
      <c r="L40" s="381">
        <f t="shared" ref="L40:M40" si="23">L49/1000</f>
        <v>101.38083</v>
      </c>
      <c r="M40" s="381">
        <f t="shared" si="23"/>
        <v>115.6412</v>
      </c>
      <c r="N40" s="381">
        <f t="shared" ref="N40" si="24">N49/1000</f>
        <v>99.09235000000001</v>
      </c>
    </row>
    <row r="41" spans="2:14" ht="15.75">
      <c r="B41" s="469" t="s">
        <v>523</v>
      </c>
      <c r="C41" s="470">
        <v>5214</v>
      </c>
      <c r="D41" s="470">
        <v>6205.04</v>
      </c>
      <c r="E41" s="890">
        <v>4998.51</v>
      </c>
      <c r="F41" s="890">
        <v>10771.05</v>
      </c>
      <c r="G41" s="977">
        <v>6588.2172727272728</v>
      </c>
      <c r="I41" s="79" t="s">
        <v>44</v>
      </c>
      <c r="J41" s="381">
        <f t="shared" ref="J41:K41" si="25">J50/1000</f>
        <v>41.051610000000004</v>
      </c>
      <c r="K41" s="381">
        <f t="shared" si="25"/>
        <v>36.408830000000002</v>
      </c>
      <c r="L41" s="381">
        <f t="shared" ref="L41:M41" si="26">L50/1000</f>
        <v>26.202459999999999</v>
      </c>
      <c r="M41" s="381">
        <f t="shared" si="26"/>
        <v>25.916089999999997</v>
      </c>
      <c r="N41" s="381">
        <f t="shared" ref="N41" si="27">N50/1000</f>
        <v>29.410310000000006</v>
      </c>
    </row>
    <row r="42" spans="2:14" ht="15.75">
      <c r="B42" s="469" t="s">
        <v>524</v>
      </c>
      <c r="C42" s="470">
        <v>146284.35999999999</v>
      </c>
      <c r="D42" s="470">
        <v>170734.7</v>
      </c>
      <c r="E42" s="890">
        <v>149899.18</v>
      </c>
      <c r="F42" s="890">
        <v>152362.54999999999</v>
      </c>
      <c r="G42" s="977">
        <v>135012.10999999999</v>
      </c>
      <c r="I42" s="729" t="s">
        <v>859</v>
      </c>
      <c r="K42" s="312"/>
    </row>
    <row r="43" spans="2:14" ht="15.75">
      <c r="B43" s="469" t="s">
        <v>525</v>
      </c>
      <c r="C43" s="470">
        <v>4717.16</v>
      </c>
      <c r="D43" s="470">
        <v>4233.51</v>
      </c>
      <c r="E43" s="890">
        <v>5510.16</v>
      </c>
      <c r="F43" s="890">
        <v>5562.42</v>
      </c>
      <c r="G43" s="977">
        <v>6890.55</v>
      </c>
      <c r="I43" s="344" t="s">
        <v>472</v>
      </c>
      <c r="J43" s="15"/>
      <c r="K43" s="15"/>
    </row>
    <row r="44" spans="2:14" ht="15.75">
      <c r="B44" s="469" t="s">
        <v>526</v>
      </c>
      <c r="C44" s="470">
        <v>891.16000000000008</v>
      </c>
      <c r="D44" s="470">
        <v>1617.4300000000003</v>
      </c>
      <c r="E44" s="890">
        <v>1266.68</v>
      </c>
      <c r="F44" s="890">
        <v>1724.54</v>
      </c>
      <c r="G44" s="977">
        <v>3252.3481818181813</v>
      </c>
      <c r="H44" s="15"/>
      <c r="J44" s="293">
        <v>2018</v>
      </c>
      <c r="K44" s="293">
        <v>2019</v>
      </c>
      <c r="L44" s="293">
        <v>2020</v>
      </c>
      <c r="M44" s="293">
        <v>2021</v>
      </c>
      <c r="N44" s="293">
        <v>2022</v>
      </c>
    </row>
    <row r="45" spans="2:14" ht="15.75">
      <c r="B45" s="471" t="s">
        <v>527</v>
      </c>
      <c r="C45" s="472">
        <f>SUM(C6:C44)-(C14+C15)</f>
        <v>604404.56000000006</v>
      </c>
      <c r="D45" s="472">
        <f>SUM(D6:D44)-(D14+D15)</f>
        <v>726308.20000000019</v>
      </c>
      <c r="E45" s="891">
        <f>SUM(E6:E44)-(E14+E15)</f>
        <v>735167.48</v>
      </c>
      <c r="F45" s="891">
        <f>SUM(F6:F44)-(F14+F15)</f>
        <v>653140.52</v>
      </c>
      <c r="G45" s="594">
        <f>SUM(G6:G44)-(G14+G15)</f>
        <v>658225.79636363639</v>
      </c>
      <c r="I45" s="79" t="s">
        <v>40</v>
      </c>
      <c r="J45" s="381">
        <f>C53+C74</f>
        <v>123547.84</v>
      </c>
      <c r="K45" s="381">
        <f>D53+D74</f>
        <v>98062.59</v>
      </c>
      <c r="L45" s="381">
        <f>E53+E74</f>
        <v>110102.56</v>
      </c>
      <c r="M45" s="381">
        <f>F53+F74</f>
        <v>108515.76</v>
      </c>
      <c r="N45" s="381">
        <f>G53+G74</f>
        <v>100525.45000000001</v>
      </c>
    </row>
    <row r="46" spans="2:14" ht="15.75">
      <c r="B46" s="469" t="s">
        <v>528</v>
      </c>
      <c r="C46" s="470">
        <v>0</v>
      </c>
      <c r="D46" s="470">
        <v>0</v>
      </c>
      <c r="E46" s="890">
        <v>0</v>
      </c>
      <c r="F46" s="890">
        <v>0</v>
      </c>
      <c r="G46" s="977">
        <v>22.55</v>
      </c>
      <c r="I46" s="79" t="s">
        <v>41</v>
      </c>
      <c r="J46" s="381">
        <f>C49</f>
        <v>110741.47</v>
      </c>
      <c r="K46" s="381">
        <f>D49</f>
        <v>90570.13</v>
      </c>
      <c r="L46" s="381">
        <f>E49</f>
        <v>62066.580000000009</v>
      </c>
      <c r="M46" s="381">
        <f>F49</f>
        <v>74900.61</v>
      </c>
      <c r="N46" s="381">
        <f>G49</f>
        <v>60820.349999999991</v>
      </c>
    </row>
    <row r="47" spans="2:14" ht="15.75">
      <c r="B47" s="469" t="s">
        <v>529</v>
      </c>
      <c r="C47" s="470">
        <v>130.97999999999999</v>
      </c>
      <c r="D47" s="470">
        <v>110.4</v>
      </c>
      <c r="E47" s="890">
        <v>299.39999999999998</v>
      </c>
      <c r="F47" s="890">
        <v>252.06</v>
      </c>
      <c r="G47" s="977">
        <v>387.49</v>
      </c>
      <c r="I47" s="79" t="s">
        <v>43</v>
      </c>
      <c r="J47" s="381">
        <f>C51</f>
        <v>4873.24</v>
      </c>
      <c r="K47" s="381">
        <f>D51</f>
        <v>3314.6500000000005</v>
      </c>
      <c r="L47" s="381">
        <f>E51</f>
        <v>4509.6000000000004</v>
      </c>
      <c r="M47" s="381">
        <f>F51</f>
        <v>4965.1000000000004</v>
      </c>
      <c r="N47" s="381">
        <f>G51</f>
        <v>3239.4600000000005</v>
      </c>
    </row>
    <row r="48" spans="2:14" ht="15.75">
      <c r="B48" s="469" t="s">
        <v>530</v>
      </c>
      <c r="C48" s="470">
        <v>0</v>
      </c>
      <c r="D48" s="470">
        <v>0</v>
      </c>
      <c r="E48" s="890">
        <v>0</v>
      </c>
      <c r="F48" s="890">
        <v>0</v>
      </c>
      <c r="G48" s="977">
        <v>0</v>
      </c>
      <c r="I48" s="79" t="s">
        <v>42</v>
      </c>
      <c r="J48" s="381">
        <f>C57</f>
        <v>247362.24</v>
      </c>
      <c r="K48" s="381">
        <f>D57</f>
        <v>278352.39999999997</v>
      </c>
      <c r="L48" s="381">
        <f>E57</f>
        <v>268399.05000000005</v>
      </c>
      <c r="M48" s="381">
        <f>F57</f>
        <v>270489</v>
      </c>
      <c r="N48" s="381">
        <f>G57</f>
        <v>286465.05000000005</v>
      </c>
    </row>
    <row r="49" spans="2:14" ht="15.75">
      <c r="B49" s="469" t="s">
        <v>531</v>
      </c>
      <c r="C49" s="470">
        <v>110741.47</v>
      </c>
      <c r="D49" s="757">
        <v>90570.13</v>
      </c>
      <c r="E49" s="892">
        <v>62066.580000000009</v>
      </c>
      <c r="F49" s="892">
        <v>74900.61</v>
      </c>
      <c r="G49" s="1264">
        <v>60820.349999999991</v>
      </c>
      <c r="I49" s="79" t="s">
        <v>55</v>
      </c>
      <c r="J49" s="381">
        <f>C64</f>
        <v>107140.73</v>
      </c>
      <c r="K49" s="381">
        <f>D64</f>
        <v>109721.06</v>
      </c>
      <c r="L49" s="381">
        <f>E64</f>
        <v>101380.83</v>
      </c>
      <c r="M49" s="381">
        <f>F64</f>
        <v>115641.2</v>
      </c>
      <c r="N49" s="381">
        <f>G64</f>
        <v>99092.35</v>
      </c>
    </row>
    <row r="50" spans="2:14" ht="15.75">
      <c r="B50" s="469" t="s">
        <v>532</v>
      </c>
      <c r="C50" s="470">
        <v>855.2</v>
      </c>
      <c r="D50" s="470">
        <v>894.6</v>
      </c>
      <c r="E50" s="890">
        <v>1026.31</v>
      </c>
      <c r="F50" s="890">
        <v>464.40000000000003</v>
      </c>
      <c r="G50" s="977">
        <v>510.80000000000007</v>
      </c>
      <c r="I50" s="79" t="s">
        <v>44</v>
      </c>
      <c r="J50" s="381">
        <f>C68</f>
        <v>41051.61</v>
      </c>
      <c r="K50" s="381">
        <f>D68</f>
        <v>36408.83</v>
      </c>
      <c r="L50" s="381">
        <f>E68</f>
        <v>26202.46</v>
      </c>
      <c r="M50" s="381">
        <f>F68</f>
        <v>25916.089999999997</v>
      </c>
      <c r="N50" s="381">
        <f>G68</f>
        <v>29410.310000000005</v>
      </c>
    </row>
    <row r="51" spans="2:14" ht="15.75">
      <c r="B51" s="469" t="s">
        <v>533</v>
      </c>
      <c r="C51" s="470">
        <v>4873.24</v>
      </c>
      <c r="D51" s="470">
        <v>3314.6500000000005</v>
      </c>
      <c r="E51" s="890">
        <v>4509.6000000000004</v>
      </c>
      <c r="F51" s="890">
        <v>4965.1000000000004</v>
      </c>
      <c r="G51" s="977">
        <v>3239.4600000000005</v>
      </c>
      <c r="I51" s="729"/>
    </row>
    <row r="52" spans="2:14" ht="15.75">
      <c r="B52" s="469" t="s">
        <v>534</v>
      </c>
      <c r="C52" s="470">
        <v>154.91000000000003</v>
      </c>
      <c r="D52" s="470">
        <v>1017.5</v>
      </c>
      <c r="E52" s="890">
        <v>1238.42</v>
      </c>
      <c r="F52" s="890">
        <v>410.6</v>
      </c>
      <c r="G52" s="977">
        <v>962.71</v>
      </c>
    </row>
    <row r="53" spans="2:14" ht="15.75">
      <c r="B53" s="469" t="s">
        <v>535</v>
      </c>
      <c r="C53" s="470">
        <v>3843.5099999999998</v>
      </c>
      <c r="D53" s="470">
        <v>3546.2</v>
      </c>
      <c r="E53" s="890">
        <v>5199.4400000000005</v>
      </c>
      <c r="F53" s="890">
        <v>2693.84</v>
      </c>
      <c r="G53" s="977">
        <v>2681.6</v>
      </c>
    </row>
    <row r="54" spans="2:14" ht="15.75">
      <c r="B54" s="469" t="s">
        <v>536</v>
      </c>
      <c r="C54" s="470">
        <v>29326.04</v>
      </c>
      <c r="D54" s="470">
        <v>26201.58</v>
      </c>
      <c r="E54" s="890">
        <v>24290.260000000002</v>
      </c>
      <c r="F54" s="890">
        <v>20134.370000000003</v>
      </c>
      <c r="G54" s="977">
        <v>22244.285454545454</v>
      </c>
    </row>
    <row r="55" spans="2:14" ht="15.75">
      <c r="B55" s="469" t="s">
        <v>537</v>
      </c>
      <c r="C55" s="470">
        <v>27050.69</v>
      </c>
      <c r="D55" s="470">
        <v>28518.440000000002</v>
      </c>
      <c r="E55" s="890">
        <v>24510.649999999998</v>
      </c>
      <c r="F55" s="890">
        <v>23548.05</v>
      </c>
      <c r="G55" s="977">
        <v>24865.32</v>
      </c>
    </row>
    <row r="56" spans="2:14" ht="15.75">
      <c r="B56" s="469" t="s">
        <v>538</v>
      </c>
      <c r="C56" s="470">
        <v>382.6</v>
      </c>
      <c r="D56" s="470">
        <v>1038.2</v>
      </c>
      <c r="E56" s="890">
        <v>1270.7</v>
      </c>
      <c r="F56" s="890">
        <v>7105.93</v>
      </c>
      <c r="G56" s="977">
        <v>10068.200000000001</v>
      </c>
    </row>
    <row r="57" spans="2:14" ht="16.5" thickBot="1">
      <c r="B57" s="473" t="s">
        <v>539</v>
      </c>
      <c r="C57" s="474">
        <v>247362.24</v>
      </c>
      <c r="D57" s="474">
        <v>278352.39999999997</v>
      </c>
      <c r="E57" s="474">
        <v>268399.05000000005</v>
      </c>
      <c r="F57" s="474">
        <v>270489</v>
      </c>
      <c r="G57" s="1265">
        <v>286465.05000000005</v>
      </c>
    </row>
    <row r="58" spans="2:14" ht="15.75">
      <c r="B58" s="475" t="s">
        <v>339</v>
      </c>
      <c r="C58" s="593"/>
      <c r="D58" s="593"/>
      <c r="E58" s="593"/>
      <c r="F58" s="593"/>
      <c r="G58" s="593"/>
      <c r="I58" s="79"/>
      <c r="J58" s="15"/>
      <c r="K58" s="15"/>
    </row>
    <row r="59" spans="2:14" ht="15.75">
      <c r="B59" s="476"/>
      <c r="C59" s="467"/>
      <c r="D59" s="467"/>
      <c r="E59" s="467"/>
      <c r="F59" s="467"/>
      <c r="G59" s="467"/>
      <c r="K59" s="15"/>
    </row>
    <row r="60" spans="2:14">
      <c r="B60" s="1549" t="s">
        <v>489</v>
      </c>
      <c r="C60" s="1549"/>
      <c r="D60" s="1549"/>
      <c r="E60" s="1549"/>
      <c r="F60" s="1549"/>
      <c r="G60" s="1549"/>
      <c r="K60" s="15"/>
    </row>
    <row r="61" spans="2:14" ht="15.75" thickBot="1">
      <c r="B61" s="1549" t="s">
        <v>982</v>
      </c>
      <c r="C61" s="1549"/>
      <c r="D61" s="1549"/>
      <c r="E61" s="1549"/>
      <c r="F61" s="1549"/>
      <c r="G61" s="1549"/>
      <c r="K61" s="15"/>
    </row>
    <row r="62" spans="2:14" ht="31.5" customHeight="1">
      <c r="B62" s="477" t="s">
        <v>490</v>
      </c>
      <c r="C62" s="667">
        <v>2018</v>
      </c>
      <c r="D62" s="667">
        <v>2019</v>
      </c>
      <c r="E62" s="667">
        <v>2020</v>
      </c>
      <c r="F62" s="667">
        <v>2021</v>
      </c>
      <c r="G62" s="893">
        <v>2022</v>
      </c>
    </row>
    <row r="63" spans="2:14" ht="15.75">
      <c r="B63" s="469" t="s">
        <v>540</v>
      </c>
      <c r="C63" s="470">
        <v>25645.22</v>
      </c>
      <c r="D63" s="470">
        <v>29997.07</v>
      </c>
      <c r="E63" s="890">
        <v>30582.17</v>
      </c>
      <c r="F63" s="890">
        <v>27817.03</v>
      </c>
      <c r="G63" s="1266">
        <v>25498.712727272723</v>
      </c>
    </row>
    <row r="64" spans="2:14" ht="15.75">
      <c r="B64" s="469" t="s">
        <v>541</v>
      </c>
      <c r="C64" s="470">
        <v>107140.73</v>
      </c>
      <c r="D64" s="470">
        <v>109721.06</v>
      </c>
      <c r="E64" s="890">
        <v>101380.83</v>
      </c>
      <c r="F64" s="890">
        <v>115641.2</v>
      </c>
      <c r="G64" s="1266">
        <v>99092.35</v>
      </c>
    </row>
    <row r="65" spans="2:14" ht="15.75">
      <c r="B65" s="469" t="s">
        <v>542</v>
      </c>
      <c r="C65" s="470">
        <v>34095.369999999995</v>
      </c>
      <c r="D65" s="470">
        <v>41081.17</v>
      </c>
      <c r="E65" s="890">
        <v>37940.15</v>
      </c>
      <c r="F65" s="890">
        <v>31875.309999999998</v>
      </c>
      <c r="G65" s="1266">
        <v>35894.839090909096</v>
      </c>
    </row>
    <row r="66" spans="2:14" ht="15.75">
      <c r="B66" s="469" t="s">
        <v>543</v>
      </c>
      <c r="C66" s="470">
        <v>160.22000000000003</v>
      </c>
      <c r="D66" s="470">
        <v>89.53</v>
      </c>
      <c r="E66" s="890">
        <v>67.67</v>
      </c>
      <c r="F66" s="890">
        <v>478.79999999999995</v>
      </c>
      <c r="G66" s="1266">
        <v>79.199999999999989</v>
      </c>
    </row>
    <row r="67" spans="2:14" ht="15.75">
      <c r="B67" s="469" t="s">
        <v>544</v>
      </c>
      <c r="C67" s="470">
        <v>65239.459999999992</v>
      </c>
      <c r="D67" s="470">
        <v>58376.37</v>
      </c>
      <c r="E67" s="890">
        <v>61948.7</v>
      </c>
      <c r="F67" s="890">
        <v>43684.33</v>
      </c>
      <c r="G67" s="1266">
        <v>62119.286363636362</v>
      </c>
      <c r="I67" s="344" t="s">
        <v>472</v>
      </c>
      <c r="J67" s="15"/>
      <c r="K67" s="15"/>
    </row>
    <row r="68" spans="2:14" ht="15.75">
      <c r="B68" s="469" t="s">
        <v>545</v>
      </c>
      <c r="C68" s="470">
        <v>41051.61</v>
      </c>
      <c r="D68" s="470">
        <v>36408.83</v>
      </c>
      <c r="E68" s="890">
        <v>26202.46</v>
      </c>
      <c r="F68" s="890">
        <v>25916.089999999997</v>
      </c>
      <c r="G68" s="1266">
        <v>29410.310000000005</v>
      </c>
      <c r="J68" s="293">
        <v>2018</v>
      </c>
      <c r="K68" s="293">
        <v>2019</v>
      </c>
      <c r="L68" s="293">
        <v>2020</v>
      </c>
      <c r="M68" s="293">
        <v>2021</v>
      </c>
      <c r="N68" s="293">
        <v>2022</v>
      </c>
    </row>
    <row r="69" spans="2:14" ht="15.75">
      <c r="B69" s="469" t="s">
        <v>546</v>
      </c>
      <c r="C69" s="470">
        <v>155490</v>
      </c>
      <c r="D69" s="470">
        <v>172830.32</v>
      </c>
      <c r="E69" s="890">
        <v>160476.97000000003</v>
      </c>
      <c r="F69" s="890">
        <v>131585.27000000002</v>
      </c>
      <c r="G69" s="1266">
        <v>131575.44727272727</v>
      </c>
      <c r="I69" s="79" t="s">
        <v>53</v>
      </c>
      <c r="J69" s="381">
        <f t="shared" ref="J69:K69" si="28">J78/1000</f>
        <v>147.1353</v>
      </c>
      <c r="K69" s="381">
        <f t="shared" si="28"/>
        <v>95.070979999999977</v>
      </c>
      <c r="L69" s="381">
        <f t="shared" ref="L69:M69" si="29">L78/1000</f>
        <v>88.290880000000001</v>
      </c>
      <c r="M69" s="381">
        <f t="shared" si="29"/>
        <v>133.34672999999998</v>
      </c>
      <c r="N69" s="381">
        <f t="shared" ref="N69" si="30">N78/1000</f>
        <v>131.00703454545456</v>
      </c>
    </row>
    <row r="70" spans="2:14" ht="15.75">
      <c r="B70" s="469" t="s">
        <v>547</v>
      </c>
      <c r="C70" s="470">
        <v>560.99</v>
      </c>
      <c r="D70" s="470">
        <v>1325.65</v>
      </c>
      <c r="E70" s="890">
        <v>239.88</v>
      </c>
      <c r="F70" s="890">
        <v>1653.3400000000001</v>
      </c>
      <c r="G70" s="1266">
        <v>1287.8599999999999</v>
      </c>
      <c r="I70" s="79" t="s">
        <v>37</v>
      </c>
      <c r="J70" s="381">
        <f t="shared" ref="J70:K70" si="31">J79/1000</f>
        <v>133.58133000000001</v>
      </c>
      <c r="K70" s="381">
        <f t="shared" si="31"/>
        <v>117.68716000000001</v>
      </c>
      <c r="L70" s="381">
        <f t="shared" ref="L70:M70" si="32">L79/1000</f>
        <v>117.40549</v>
      </c>
      <c r="M70" s="381">
        <f t="shared" si="32"/>
        <v>131.74448000000001</v>
      </c>
      <c r="N70" s="381">
        <f t="shared" ref="N70" si="33">N79/1000</f>
        <v>124.65816</v>
      </c>
    </row>
    <row r="71" spans="2:14" ht="15.75">
      <c r="B71" s="469" t="s">
        <v>548</v>
      </c>
      <c r="C71" s="470">
        <v>24302.7</v>
      </c>
      <c r="D71" s="470">
        <v>23528.440000000002</v>
      </c>
      <c r="E71" s="890">
        <v>17994.27</v>
      </c>
      <c r="F71" s="890">
        <v>17447.169999999998</v>
      </c>
      <c r="G71" s="1266">
        <v>17092.5</v>
      </c>
      <c r="I71" s="79" t="s">
        <v>39</v>
      </c>
      <c r="J71" s="381">
        <f t="shared" ref="J71:K71" si="34">J80/1000</f>
        <v>19.780729999999998</v>
      </c>
      <c r="K71" s="381">
        <f t="shared" si="34"/>
        <v>14.078980000000001</v>
      </c>
      <c r="L71" s="381">
        <f t="shared" ref="L71:M71" si="35">L80/1000</f>
        <v>13.68477</v>
      </c>
      <c r="M71" s="381">
        <f t="shared" si="35"/>
        <v>23.997589999999995</v>
      </c>
      <c r="N71" s="381">
        <f t="shared" ref="N71" si="36">N80/1000</f>
        <v>17.278107272727272</v>
      </c>
    </row>
    <row r="72" spans="2:14" ht="15.75">
      <c r="B72" s="469" t="s">
        <v>549</v>
      </c>
      <c r="C72" s="470">
        <v>51387.520000000004</v>
      </c>
      <c r="D72" s="470">
        <v>46079.770000000004</v>
      </c>
      <c r="E72" s="890">
        <v>46575.13</v>
      </c>
      <c r="F72" s="890">
        <v>46432.01</v>
      </c>
      <c r="G72" s="1266">
        <v>40836.515454545457</v>
      </c>
      <c r="I72" s="152" t="s">
        <v>38</v>
      </c>
      <c r="J72" s="381">
        <f t="shared" ref="J72:K72" si="37">J81/1000</f>
        <v>83.667659999999998</v>
      </c>
      <c r="K72" s="381">
        <f t="shared" si="37"/>
        <v>80.722549999999984</v>
      </c>
      <c r="L72" s="381">
        <f t="shared" ref="L72:M72" si="38">L81/1000</f>
        <v>65.138239999999996</v>
      </c>
      <c r="M72" s="381">
        <f t="shared" si="38"/>
        <v>60.779809999999998</v>
      </c>
      <c r="N72" s="381">
        <f t="shared" ref="N72" si="39">N81/1000</f>
        <v>61.921925454545452</v>
      </c>
    </row>
    <row r="73" spans="2:14" ht="15.75">
      <c r="B73" s="469" t="s">
        <v>550</v>
      </c>
      <c r="C73" s="470">
        <v>7787.8799999999992</v>
      </c>
      <c r="D73" s="470">
        <v>11607.849999999999</v>
      </c>
      <c r="E73" s="890">
        <v>10768.41</v>
      </c>
      <c r="F73" s="890">
        <v>5698.09</v>
      </c>
      <c r="G73" s="1266">
        <v>10583.58</v>
      </c>
      <c r="H73" s="15"/>
      <c r="I73" s="79" t="s">
        <v>54</v>
      </c>
      <c r="J73" s="381">
        <f t="shared" ref="J73:K73" si="40">J82/1000</f>
        <v>308.42321999999996</v>
      </c>
      <c r="K73" s="381">
        <f t="shared" si="40"/>
        <v>482.95471000000003</v>
      </c>
      <c r="L73" s="381">
        <f t="shared" ref="L73:M73" si="41">L82/1000</f>
        <v>470.48304999999993</v>
      </c>
      <c r="M73" s="381">
        <f t="shared" si="41"/>
        <v>374.84415999999999</v>
      </c>
      <c r="N73" s="381">
        <f t="shared" ref="N73" si="42">N82/1000</f>
        <v>457.60396636363629</v>
      </c>
    </row>
    <row r="74" spans="2:14" ht="15.75">
      <c r="B74" s="469" t="s">
        <v>551</v>
      </c>
      <c r="C74" s="470">
        <v>119704.33</v>
      </c>
      <c r="D74" s="470">
        <v>94516.39</v>
      </c>
      <c r="E74" s="890">
        <v>104903.12</v>
      </c>
      <c r="F74" s="890">
        <v>105821.92</v>
      </c>
      <c r="G74" s="1266">
        <v>97843.85</v>
      </c>
      <c r="I74" s="79" t="s">
        <v>611</v>
      </c>
      <c r="J74" s="381">
        <f t="shared" ref="J74:K74" si="43">J83/1000</f>
        <v>450.89654000000002</v>
      </c>
      <c r="K74" s="381">
        <f t="shared" si="43"/>
        <v>516.94529999999997</v>
      </c>
      <c r="L74" s="381">
        <f t="shared" ref="L74:M74" si="44">L83/1000</f>
        <v>509.67765999999995</v>
      </c>
      <c r="M74" s="381">
        <f t="shared" si="44"/>
        <v>401.60936000000004</v>
      </c>
      <c r="N74" s="381">
        <f t="shared" ref="N74" si="45">N83/1000</f>
        <v>449.62623090909096</v>
      </c>
    </row>
    <row r="75" spans="2:14" ht="15.75">
      <c r="B75" s="469" t="s">
        <v>552</v>
      </c>
      <c r="C75" s="470">
        <v>653.47</v>
      </c>
      <c r="D75" s="470">
        <v>1321.11</v>
      </c>
      <c r="E75" s="890">
        <v>584.95000000000005</v>
      </c>
      <c r="F75" s="890">
        <v>628.92999999999995</v>
      </c>
      <c r="G75" s="1266">
        <v>509.9</v>
      </c>
      <c r="I75" s="79"/>
      <c r="J75" s="15"/>
      <c r="K75" s="15"/>
    </row>
    <row r="76" spans="2:14" ht="15.75">
      <c r="B76" s="469" t="s">
        <v>553</v>
      </c>
      <c r="C76" s="470">
        <v>1854.2</v>
      </c>
      <c r="D76" s="470">
        <v>2087.7800000000002</v>
      </c>
      <c r="E76" s="890">
        <v>953.24999999999989</v>
      </c>
      <c r="F76" s="890">
        <v>1540.28</v>
      </c>
      <c r="G76" s="1266">
        <v>1423.6200000000001</v>
      </c>
      <c r="I76" s="362"/>
      <c r="J76" s="15"/>
      <c r="K76" s="15"/>
    </row>
    <row r="77" spans="2:14" ht="15.75">
      <c r="B77" s="469" t="s">
        <v>554</v>
      </c>
      <c r="C77" s="470">
        <v>2026.6399999999999</v>
      </c>
      <c r="D77" s="470">
        <v>4496.8499999999995</v>
      </c>
      <c r="E77" s="890">
        <v>8115.579999999999</v>
      </c>
      <c r="F77" s="890">
        <v>4180.6099999999997</v>
      </c>
      <c r="G77" s="1266">
        <v>7545.9599999999991</v>
      </c>
      <c r="I77" s="344" t="s">
        <v>472</v>
      </c>
      <c r="J77" s="15"/>
      <c r="K77" s="15"/>
    </row>
    <row r="78" spans="2:14" ht="15.75">
      <c r="B78" s="471" t="s">
        <v>1057</v>
      </c>
      <c r="C78" s="472">
        <f>SUM(C67:C77,C63:C65,C46:C57)</f>
        <v>1061661</v>
      </c>
      <c r="D78" s="472">
        <f>SUM(D67:D77,D63:D65,D46:D57)</f>
        <v>1066942.7599999998</v>
      </c>
      <c r="E78" s="891">
        <f>SUM(E67:E77,E63:E65,E46:E57)</f>
        <v>1001476.28</v>
      </c>
      <c r="F78" s="891">
        <f>SUM(F67:F77,F63:F65,F46:F57)</f>
        <v>964885.54000000015</v>
      </c>
      <c r="G78" s="594">
        <f>SUM(G67:G77,G63:G65,G46:G57)</f>
        <v>972982.54636363627</v>
      </c>
      <c r="H78" s="732"/>
      <c r="I78" s="79" t="s">
        <v>53</v>
      </c>
      <c r="J78" s="381">
        <f t="shared" ref="J78:N80" si="46">C85</f>
        <v>147135.29999999999</v>
      </c>
      <c r="K78" s="381">
        <f t="shared" si="46"/>
        <v>95070.979999999981</v>
      </c>
      <c r="L78" s="381">
        <f t="shared" si="46"/>
        <v>88290.880000000005</v>
      </c>
      <c r="M78" s="381">
        <f t="shared" si="46"/>
        <v>133346.72999999998</v>
      </c>
      <c r="N78" s="381">
        <f t="shared" si="46"/>
        <v>131007.03454545455</v>
      </c>
    </row>
    <row r="79" spans="2:14" ht="15.75">
      <c r="B79" s="469" t="s">
        <v>556</v>
      </c>
      <c r="C79" s="470">
        <v>450896.54000000004</v>
      </c>
      <c r="D79" s="470">
        <v>516945.29999999993</v>
      </c>
      <c r="E79" s="890">
        <v>509677.66</v>
      </c>
      <c r="F79" s="890">
        <v>401609.36000000004</v>
      </c>
      <c r="G79" s="1266">
        <v>449626.23090909095</v>
      </c>
      <c r="H79" s="383"/>
      <c r="I79" s="79" t="s">
        <v>37</v>
      </c>
      <c r="J79" s="381">
        <f t="shared" si="46"/>
        <v>133581.33000000002</v>
      </c>
      <c r="K79" s="381">
        <f t="shared" si="46"/>
        <v>117687.16</v>
      </c>
      <c r="L79" s="381">
        <f t="shared" si="46"/>
        <v>117405.49</v>
      </c>
      <c r="M79" s="381">
        <f t="shared" si="46"/>
        <v>131744.48000000001</v>
      </c>
      <c r="N79" s="381">
        <f t="shared" si="46"/>
        <v>124658.15999999999</v>
      </c>
    </row>
    <row r="80" spans="2:14" ht="15.75">
      <c r="B80" s="469" t="s">
        <v>557</v>
      </c>
      <c r="C80" s="470">
        <v>941246.62999999989</v>
      </c>
      <c r="D80" s="470">
        <v>913818.99</v>
      </c>
      <c r="E80" s="890">
        <v>884288.74</v>
      </c>
      <c r="F80" s="890">
        <v>834788.48</v>
      </c>
      <c r="G80" s="1266">
        <v>848318.21545454545</v>
      </c>
      <c r="I80" s="79" t="s">
        <v>39</v>
      </c>
      <c r="J80" s="381">
        <f t="shared" si="46"/>
        <v>19780.73</v>
      </c>
      <c r="K80" s="381">
        <f t="shared" si="46"/>
        <v>14078.980000000001</v>
      </c>
      <c r="L80" s="381">
        <f t="shared" si="46"/>
        <v>13684.77</v>
      </c>
      <c r="M80" s="381">
        <f t="shared" si="46"/>
        <v>23997.589999999997</v>
      </c>
      <c r="N80" s="381">
        <f t="shared" si="46"/>
        <v>17278.107272727273</v>
      </c>
    </row>
    <row r="81" spans="2:14" ht="15.75">
      <c r="B81" s="469" t="s">
        <v>558</v>
      </c>
      <c r="C81" s="470">
        <v>37228.33</v>
      </c>
      <c r="D81" s="470">
        <v>31351.340000000004</v>
      </c>
      <c r="E81" s="890">
        <v>34152.75</v>
      </c>
      <c r="F81" s="890">
        <v>38996.82</v>
      </c>
      <c r="G81" s="1266">
        <v>48861.788181818178</v>
      </c>
      <c r="I81" s="152" t="s">
        <v>38</v>
      </c>
      <c r="J81" s="314">
        <f>SUM(C88:C95)</f>
        <v>83667.66</v>
      </c>
      <c r="K81" s="314">
        <f>SUM(D88:D95)</f>
        <v>80722.549999999988</v>
      </c>
      <c r="L81" s="314">
        <f>SUM(E88:E95)</f>
        <v>65138.239999999998</v>
      </c>
      <c r="M81" s="314">
        <f>SUM(F88:F95)</f>
        <v>60779.81</v>
      </c>
      <c r="N81" s="314">
        <f>SUM(G88:G95)</f>
        <v>61921.925454545453</v>
      </c>
    </row>
    <row r="82" spans="2:14" ht="15.75">
      <c r="B82" s="469" t="s">
        <v>559</v>
      </c>
      <c r="C82" s="470">
        <v>308423.21999999997</v>
      </c>
      <c r="D82" s="470">
        <v>482954.71</v>
      </c>
      <c r="E82" s="890">
        <v>470483.04999999993</v>
      </c>
      <c r="F82" s="890">
        <v>374844.15999999997</v>
      </c>
      <c r="G82" s="1266">
        <v>457603.96636363631</v>
      </c>
      <c r="I82" s="79" t="s">
        <v>54</v>
      </c>
      <c r="J82" s="381">
        <f>C82</f>
        <v>308423.21999999997</v>
      </c>
      <c r="K82" s="381">
        <f>D82</f>
        <v>482954.71</v>
      </c>
      <c r="L82" s="381">
        <f>E82</f>
        <v>470483.04999999993</v>
      </c>
      <c r="M82" s="381">
        <f>F82</f>
        <v>374844.15999999997</v>
      </c>
      <c r="N82" s="381">
        <f>G82</f>
        <v>457603.96636363631</v>
      </c>
    </row>
    <row r="83" spans="2:14" ht="15.75">
      <c r="B83" s="469" t="s">
        <v>560</v>
      </c>
      <c r="C83" s="470">
        <v>2838.1899999999996</v>
      </c>
      <c r="D83" s="470">
        <v>3225.54</v>
      </c>
      <c r="E83" s="890">
        <v>3142.9</v>
      </c>
      <c r="F83" s="890">
        <v>3274.1499999999996</v>
      </c>
      <c r="G83" s="1266">
        <v>4557.375454545454</v>
      </c>
      <c r="I83" s="79" t="s">
        <v>611</v>
      </c>
      <c r="J83" s="381">
        <f>C79</f>
        <v>450896.54000000004</v>
      </c>
      <c r="K83" s="381">
        <f>D79</f>
        <v>516945.29999999993</v>
      </c>
      <c r="L83" s="381">
        <f>E79</f>
        <v>509677.66</v>
      </c>
      <c r="M83" s="381">
        <f>F79</f>
        <v>401609.36000000004</v>
      </c>
      <c r="N83" s="381">
        <f>G79</f>
        <v>449626.23090909095</v>
      </c>
    </row>
    <row r="84" spans="2:14" ht="15.75">
      <c r="B84" s="471" t="s">
        <v>561</v>
      </c>
      <c r="C84" s="472">
        <f t="shared" ref="C84:E84" si="47">SUM(C79:C83)</f>
        <v>1740632.91</v>
      </c>
      <c r="D84" s="472">
        <f t="shared" si="47"/>
        <v>1948295.8800000001</v>
      </c>
      <c r="E84" s="891">
        <f t="shared" si="47"/>
        <v>1901745.0999999996</v>
      </c>
      <c r="F84" s="891">
        <f t="shared" ref="F84:G84" si="48">SUM(F79:F83)</f>
        <v>1653512.97</v>
      </c>
      <c r="G84" s="594">
        <f t="shared" si="48"/>
        <v>1808967.5763636362</v>
      </c>
      <c r="I84" s="79"/>
      <c r="J84" s="293">
        <v>2018</v>
      </c>
      <c r="K84" s="293">
        <v>2019</v>
      </c>
      <c r="L84" s="293">
        <v>2020</v>
      </c>
      <c r="M84" s="293">
        <v>2021</v>
      </c>
      <c r="N84" s="293">
        <v>2022</v>
      </c>
    </row>
    <row r="85" spans="2:14" ht="15.75">
      <c r="B85" s="469" t="s">
        <v>562</v>
      </c>
      <c r="C85" s="470">
        <v>147135.29999999999</v>
      </c>
      <c r="D85" s="470">
        <v>95070.979999999981</v>
      </c>
      <c r="E85" s="890">
        <v>88290.880000000005</v>
      </c>
      <c r="F85" s="890">
        <v>133346.72999999998</v>
      </c>
      <c r="G85" s="1266">
        <v>131007.03454545455</v>
      </c>
      <c r="I85" s="15"/>
      <c r="J85" s="15"/>
      <c r="K85" s="15"/>
    </row>
    <row r="86" spans="2:14" ht="15.75">
      <c r="B86" s="469" t="s">
        <v>25</v>
      </c>
      <c r="C86" s="470">
        <v>133581.33000000002</v>
      </c>
      <c r="D86" s="470">
        <v>117687.16</v>
      </c>
      <c r="E86" s="890">
        <v>117405.49</v>
      </c>
      <c r="F86" s="890">
        <v>131744.48000000001</v>
      </c>
      <c r="G86" s="1266">
        <v>124658.15999999999</v>
      </c>
      <c r="I86" s="15"/>
      <c r="J86" s="15"/>
      <c r="K86" s="15"/>
    </row>
    <row r="87" spans="2:14" ht="15.75">
      <c r="B87" s="469" t="s">
        <v>563</v>
      </c>
      <c r="C87" s="470">
        <v>19780.73</v>
      </c>
      <c r="D87" s="470">
        <v>14078.980000000001</v>
      </c>
      <c r="E87" s="890">
        <v>13684.77</v>
      </c>
      <c r="F87" s="890">
        <v>23997.589999999997</v>
      </c>
      <c r="G87" s="1266">
        <v>17278.107272727273</v>
      </c>
      <c r="I87" s="15"/>
      <c r="J87" s="15"/>
      <c r="K87" s="15"/>
    </row>
    <row r="88" spans="2:14" ht="15.75">
      <c r="B88" s="469" t="s">
        <v>564</v>
      </c>
      <c r="C88" s="470">
        <v>3722.6400000000003</v>
      </c>
      <c r="D88" s="470">
        <v>3713.09</v>
      </c>
      <c r="E88" s="890">
        <v>3953.8700000000003</v>
      </c>
      <c r="F88" s="890">
        <v>3188.4600000000005</v>
      </c>
      <c r="G88" s="1266">
        <v>3335.84</v>
      </c>
      <c r="I88" s="15"/>
      <c r="J88" s="15"/>
      <c r="K88" s="15"/>
    </row>
    <row r="89" spans="2:14" ht="15.75">
      <c r="B89" s="469" t="s">
        <v>565</v>
      </c>
      <c r="C89" s="470">
        <v>0</v>
      </c>
      <c r="D89" s="470">
        <v>0</v>
      </c>
      <c r="E89" s="890">
        <v>0</v>
      </c>
      <c r="F89" s="890">
        <v>0</v>
      </c>
      <c r="G89" s="1266">
        <v>0</v>
      </c>
      <c r="H89" s="382"/>
      <c r="I89" s="15"/>
      <c r="J89" s="15"/>
      <c r="K89" s="15"/>
    </row>
    <row r="90" spans="2:14" ht="15.75">
      <c r="B90" s="469" t="s">
        <v>566</v>
      </c>
      <c r="C90" s="470">
        <v>6851.1900000000005</v>
      </c>
      <c r="D90" s="470">
        <v>6636.3200000000006</v>
      </c>
      <c r="E90" s="890">
        <v>4134.58</v>
      </c>
      <c r="F90" s="890">
        <v>2128.2400000000002</v>
      </c>
      <c r="G90" s="1266">
        <v>2415.92</v>
      </c>
      <c r="I90" s="15"/>
      <c r="J90" s="15"/>
      <c r="K90" s="15"/>
    </row>
    <row r="91" spans="2:14" ht="15.75">
      <c r="B91" s="469" t="s">
        <v>567</v>
      </c>
      <c r="C91" s="470">
        <v>26517.350000000002</v>
      </c>
      <c r="D91" s="470">
        <v>27785.069999999996</v>
      </c>
      <c r="E91" s="890">
        <v>23195.329999999998</v>
      </c>
      <c r="F91" s="890">
        <v>22564.850000000002</v>
      </c>
      <c r="G91" s="1266">
        <v>25144.23</v>
      </c>
      <c r="I91" s="15"/>
      <c r="J91" s="15"/>
      <c r="K91" s="15"/>
    </row>
    <row r="92" spans="2:14" ht="15.75">
      <c r="B92" s="469" t="s">
        <v>568</v>
      </c>
      <c r="C92" s="470">
        <v>71.2</v>
      </c>
      <c r="D92" s="470">
        <v>77.399999999999991</v>
      </c>
      <c r="E92" s="890">
        <v>27.8</v>
      </c>
      <c r="F92" s="890">
        <v>0</v>
      </c>
      <c r="G92" s="1266">
        <v>40.6</v>
      </c>
      <c r="I92" s="15"/>
      <c r="J92" s="15"/>
      <c r="K92" s="15"/>
    </row>
    <row r="93" spans="2:14" ht="15.75">
      <c r="B93" s="469" t="s">
        <v>569</v>
      </c>
      <c r="C93" s="470">
        <v>20910.25</v>
      </c>
      <c r="D93" s="470">
        <v>17097.599999999999</v>
      </c>
      <c r="E93" s="890">
        <v>12543.84</v>
      </c>
      <c r="F93" s="890">
        <v>13178.61</v>
      </c>
      <c r="G93" s="1266">
        <v>14559.804545454546</v>
      </c>
      <c r="H93" s="382"/>
      <c r="I93" s="15"/>
      <c r="J93" s="15"/>
      <c r="K93" s="15"/>
    </row>
    <row r="94" spans="2:14" ht="15.75">
      <c r="B94" s="469" t="s">
        <v>570</v>
      </c>
      <c r="C94" s="470">
        <v>24423.66</v>
      </c>
      <c r="D94" s="470">
        <v>23356.54</v>
      </c>
      <c r="E94" s="890">
        <v>19485.57</v>
      </c>
      <c r="F94" s="890">
        <v>18489.649999999998</v>
      </c>
      <c r="G94" s="1266">
        <v>15176.88</v>
      </c>
      <c r="I94" s="15"/>
      <c r="J94" s="15"/>
      <c r="K94" s="15"/>
    </row>
    <row r="95" spans="2:14" ht="15.75">
      <c r="B95" s="469" t="s">
        <v>571</v>
      </c>
      <c r="C95" s="470">
        <v>1171.3699999999999</v>
      </c>
      <c r="D95" s="470">
        <v>2056.5300000000002</v>
      </c>
      <c r="E95" s="890">
        <v>1797.2499999999998</v>
      </c>
      <c r="F95" s="890">
        <v>1230</v>
      </c>
      <c r="G95" s="1266">
        <v>1248.6509090909092</v>
      </c>
      <c r="H95" s="384"/>
      <c r="I95" s="465"/>
      <c r="J95" s="15"/>
      <c r="K95" s="15"/>
    </row>
    <row r="96" spans="2:14">
      <c r="B96" s="471" t="s">
        <v>572</v>
      </c>
      <c r="C96" s="472">
        <f t="shared" ref="C96:E96" si="49">SUM(C85:C95)</f>
        <v>384165.01999999996</v>
      </c>
      <c r="D96" s="472">
        <f t="shared" si="49"/>
        <v>307559.67</v>
      </c>
      <c r="E96" s="891">
        <f t="shared" si="49"/>
        <v>284519.37999999995</v>
      </c>
      <c r="F96" s="891">
        <f t="shared" ref="F96:G96" si="50">SUM(F85:F95)</f>
        <v>349868.60999999993</v>
      </c>
      <c r="G96" s="594">
        <f t="shared" si="50"/>
        <v>334865.22727272724</v>
      </c>
      <c r="H96" s="382"/>
      <c r="I96" s="337"/>
      <c r="J96" s="15"/>
      <c r="K96" s="15"/>
    </row>
    <row r="97" spans="2:11" ht="15.75">
      <c r="B97" s="469" t="s">
        <v>573</v>
      </c>
      <c r="C97" s="470">
        <v>0</v>
      </c>
      <c r="D97" s="470">
        <v>0</v>
      </c>
      <c r="E97" s="890">
        <v>0</v>
      </c>
      <c r="F97" s="890">
        <v>0</v>
      </c>
      <c r="G97" s="1266">
        <v>0</v>
      </c>
      <c r="I97" s="15"/>
      <c r="J97" s="15"/>
      <c r="K97" s="15"/>
    </row>
    <row r="98" spans="2:11" ht="15.75">
      <c r="B98" s="469" t="s">
        <v>574</v>
      </c>
      <c r="C98" s="470">
        <v>272.99</v>
      </c>
      <c r="D98" s="470">
        <v>281.95000000000005</v>
      </c>
      <c r="E98" s="890">
        <v>332.45000000000005</v>
      </c>
      <c r="F98" s="890">
        <v>636.65</v>
      </c>
      <c r="G98" s="1266">
        <v>268.24</v>
      </c>
      <c r="I98" s="15"/>
      <c r="J98" s="15"/>
      <c r="K98" s="15"/>
    </row>
    <row r="99" spans="2:11" ht="15.75">
      <c r="B99" s="469" t="s">
        <v>575</v>
      </c>
      <c r="C99" s="470">
        <v>16376.54</v>
      </c>
      <c r="D99" s="470">
        <v>14492.3</v>
      </c>
      <c r="E99" s="890">
        <v>15780.529999999999</v>
      </c>
      <c r="F99" s="890">
        <v>14349.439999999999</v>
      </c>
      <c r="G99" s="1266">
        <v>15437.08</v>
      </c>
      <c r="I99" s="35"/>
      <c r="J99" s="15"/>
      <c r="K99" s="15"/>
    </row>
    <row r="100" spans="2:11" ht="15.75">
      <c r="B100" s="469" t="s">
        <v>576</v>
      </c>
      <c r="C100" s="470">
        <v>39859.18</v>
      </c>
      <c r="D100" s="470">
        <v>36921.399999999994</v>
      </c>
      <c r="E100" s="890">
        <v>31765.07</v>
      </c>
      <c r="F100" s="890">
        <v>34017.57</v>
      </c>
      <c r="G100" s="1266">
        <v>30250.309999999998</v>
      </c>
    </row>
    <row r="101" spans="2:11" ht="15.75">
      <c r="B101" s="469" t="s">
        <v>577</v>
      </c>
      <c r="C101" s="470">
        <v>4234.54</v>
      </c>
      <c r="D101" s="470">
        <v>3576.2199999999993</v>
      </c>
      <c r="E101" s="890">
        <v>4119.8499999999995</v>
      </c>
      <c r="F101" s="890">
        <v>3988.0200000000004</v>
      </c>
      <c r="G101" s="1266">
        <v>2417.2654545454543</v>
      </c>
    </row>
    <row r="102" spans="2:11" ht="15.75">
      <c r="B102" s="469" t="s">
        <v>578</v>
      </c>
      <c r="C102" s="470">
        <v>20.2</v>
      </c>
      <c r="D102" s="470">
        <v>9.4</v>
      </c>
      <c r="E102" s="890">
        <v>35.730000000000004</v>
      </c>
      <c r="F102" s="890">
        <v>139.19999999999999</v>
      </c>
      <c r="G102" s="1266">
        <v>0</v>
      </c>
    </row>
    <row r="103" spans="2:11" ht="15.75">
      <c r="B103" s="469" t="s">
        <v>579</v>
      </c>
      <c r="C103" s="470">
        <v>76.2</v>
      </c>
      <c r="D103" s="470">
        <v>123.6</v>
      </c>
      <c r="E103" s="890">
        <v>22.200000000000003</v>
      </c>
      <c r="F103" s="890">
        <v>37.200000000000003</v>
      </c>
      <c r="G103" s="1266">
        <v>338.4</v>
      </c>
    </row>
    <row r="104" spans="2:11" ht="15.75">
      <c r="B104" s="469" t="s">
        <v>580</v>
      </c>
      <c r="C104" s="470">
        <v>270.46000000000004</v>
      </c>
      <c r="D104" s="470">
        <v>198.4</v>
      </c>
      <c r="E104" s="890">
        <v>186.39999999999998</v>
      </c>
      <c r="F104" s="890">
        <v>217.20000000000002</v>
      </c>
      <c r="G104" s="1266">
        <v>352.4</v>
      </c>
    </row>
    <row r="105" spans="2:11" ht="15.75">
      <c r="B105" s="469" t="s">
        <v>581</v>
      </c>
      <c r="C105" s="470">
        <v>9223.44</v>
      </c>
      <c r="D105" s="470">
        <v>9336.7799999999988</v>
      </c>
      <c r="E105" s="890">
        <v>6871.4800000000005</v>
      </c>
      <c r="F105" s="890">
        <v>10185.369999999999</v>
      </c>
      <c r="G105" s="1266">
        <v>22402.16</v>
      </c>
    </row>
    <row r="106" spans="2:11" ht="15.75">
      <c r="B106" s="469" t="s">
        <v>582</v>
      </c>
      <c r="C106" s="470">
        <v>0</v>
      </c>
      <c r="D106" s="470">
        <v>0</v>
      </c>
      <c r="E106" s="890">
        <v>0</v>
      </c>
      <c r="F106" s="890">
        <v>0</v>
      </c>
      <c r="G106" s="1266">
        <v>0</v>
      </c>
    </row>
    <row r="107" spans="2:11" ht="15.75">
      <c r="B107" s="469" t="s">
        <v>583</v>
      </c>
      <c r="C107" s="470">
        <v>16.8</v>
      </c>
      <c r="D107" s="470">
        <v>15.8</v>
      </c>
      <c r="E107" s="890">
        <v>0</v>
      </c>
      <c r="F107" s="890">
        <v>7.6</v>
      </c>
      <c r="G107" s="1266">
        <v>19.600000000000001</v>
      </c>
    </row>
    <row r="108" spans="2:11" ht="15.75">
      <c r="B108" s="469" t="s">
        <v>584</v>
      </c>
      <c r="C108" s="470">
        <v>32.43</v>
      </c>
      <c r="D108" s="470">
        <v>20.680000000000003</v>
      </c>
      <c r="E108" s="890">
        <v>48.400000000000006</v>
      </c>
      <c r="F108" s="890">
        <v>31.03</v>
      </c>
      <c r="G108" s="1266">
        <v>340.1</v>
      </c>
    </row>
    <row r="109" spans="2:11" ht="15.75">
      <c r="B109" s="469" t="s">
        <v>585</v>
      </c>
      <c r="C109" s="470">
        <v>265.98</v>
      </c>
      <c r="D109" s="470">
        <v>674.04</v>
      </c>
      <c r="E109" s="890">
        <v>1038.76</v>
      </c>
      <c r="F109" s="890">
        <v>736.47</v>
      </c>
      <c r="G109" s="1266">
        <v>347.05</v>
      </c>
    </row>
    <row r="110" spans="2:11" ht="15.75">
      <c r="B110" s="469" t="s">
        <v>586</v>
      </c>
      <c r="C110" s="470">
        <v>6658.6399999999994</v>
      </c>
      <c r="D110" s="470">
        <v>6537.9400000000005</v>
      </c>
      <c r="E110" s="890">
        <v>7215.8499999999985</v>
      </c>
      <c r="F110" s="890">
        <v>7571.44</v>
      </c>
      <c r="G110" s="1266">
        <v>4157.07</v>
      </c>
    </row>
    <row r="111" spans="2:11" ht="15.75">
      <c r="B111" s="469" t="s">
        <v>587</v>
      </c>
      <c r="C111" s="470">
        <v>81.8</v>
      </c>
      <c r="D111" s="470">
        <v>133.60000000000002</v>
      </c>
      <c r="E111" s="890">
        <v>93.4</v>
      </c>
      <c r="F111" s="890">
        <v>52.599999999999994</v>
      </c>
      <c r="G111" s="1266">
        <v>35.6</v>
      </c>
    </row>
    <row r="112" spans="2:11" ht="15.75">
      <c r="B112" s="469" t="s">
        <v>588</v>
      </c>
      <c r="C112" s="470">
        <v>313.2</v>
      </c>
      <c r="D112" s="470">
        <v>0</v>
      </c>
      <c r="E112" s="890">
        <v>8.8000000000000007</v>
      </c>
      <c r="F112" s="890">
        <v>3</v>
      </c>
      <c r="G112" s="1266">
        <v>12.4</v>
      </c>
    </row>
    <row r="113" spans="2:8" ht="15.75">
      <c r="B113" s="469" t="s">
        <v>589</v>
      </c>
      <c r="C113" s="470">
        <v>915.11999999999989</v>
      </c>
      <c r="D113" s="470">
        <v>927.25</v>
      </c>
      <c r="E113" s="890">
        <v>960.8900000000001</v>
      </c>
      <c r="F113" s="890">
        <v>932.17000000000007</v>
      </c>
      <c r="G113" s="1266">
        <v>1036.6830302727271</v>
      </c>
    </row>
    <row r="114" spans="2:8" ht="15.75">
      <c r="B114" s="469" t="s">
        <v>590</v>
      </c>
      <c r="C114" s="470">
        <v>2242.5299999999997</v>
      </c>
      <c r="D114" s="470">
        <v>2582.75</v>
      </c>
      <c r="E114" s="890">
        <v>2984.45</v>
      </c>
      <c r="F114" s="890">
        <v>2852.3999999999996</v>
      </c>
      <c r="G114" s="1266">
        <v>2843.83</v>
      </c>
    </row>
    <row r="115" spans="2:8" ht="15.75">
      <c r="B115" s="469" t="s">
        <v>591</v>
      </c>
      <c r="C115" s="668">
        <v>160.22000000000003</v>
      </c>
      <c r="D115" s="668">
        <v>91.7</v>
      </c>
      <c r="E115" s="895">
        <v>67.67</v>
      </c>
      <c r="F115" s="895">
        <v>478.79999999999995</v>
      </c>
      <c r="G115" s="1267">
        <v>79.199999999999989</v>
      </c>
    </row>
    <row r="116" spans="2:8">
      <c r="B116" s="471" t="s">
        <v>1056</v>
      </c>
      <c r="C116" s="472">
        <f t="shared" ref="C116:E116" si="51">SUM(C97:C115)</f>
        <v>81020.26999999999</v>
      </c>
      <c r="D116" s="472">
        <f t="shared" si="51"/>
        <v>75923.81</v>
      </c>
      <c r="E116" s="891">
        <f t="shared" si="51"/>
        <v>71531.929999999993</v>
      </c>
      <c r="F116" s="891">
        <f t="shared" ref="F116:G116" si="52">SUM(F97:F115)</f>
        <v>76236.159999999974</v>
      </c>
      <c r="G116" s="594">
        <f t="shared" si="52"/>
        <v>80337.388484818206</v>
      </c>
    </row>
    <row r="117" spans="2:8" ht="15.75">
      <c r="B117" s="469" t="s">
        <v>484</v>
      </c>
      <c r="C117" s="470">
        <v>48031.930000000008</v>
      </c>
      <c r="D117" s="470">
        <v>48592.009999999995</v>
      </c>
      <c r="E117" s="890">
        <v>44936.289999999994</v>
      </c>
      <c r="F117" s="890">
        <v>41021.71</v>
      </c>
      <c r="G117" s="1266">
        <v>40728.75</v>
      </c>
    </row>
    <row r="118" spans="2:8" ht="15.75" thickBot="1">
      <c r="B118" s="478" t="s">
        <v>592</v>
      </c>
      <c r="C118" s="669">
        <f>C117+C116+C96+C84+C78+C45</f>
        <v>3919915.69</v>
      </c>
      <c r="D118" s="669">
        <f>D117+D116+D96+D84+D78+D45</f>
        <v>4173622.33</v>
      </c>
      <c r="E118" s="669">
        <f>E117+E116+E96+E84+E78+E45</f>
        <v>4039376.4599999995</v>
      </c>
      <c r="F118" s="669">
        <f>F117+F116+F96+F84+F78+F45</f>
        <v>3738665.51</v>
      </c>
      <c r="G118" s="894">
        <f>G117+G116+G96+G84+G78+G45</f>
        <v>3896107.2848484544</v>
      </c>
    </row>
    <row r="119" spans="2:8">
      <c r="B119" s="28" t="s">
        <v>593</v>
      </c>
      <c r="C119" s="60"/>
      <c r="D119" s="60"/>
      <c r="E119" s="60"/>
      <c r="F119" s="60"/>
      <c r="G119" s="60"/>
    </row>
    <row r="120" spans="2:8">
      <c r="B120" s="290" t="s">
        <v>594</v>
      </c>
      <c r="H120" s="382"/>
    </row>
    <row r="121" spans="2:8">
      <c r="B121" s="290"/>
      <c r="H121" s="383"/>
    </row>
    <row r="122" spans="2:8">
      <c r="B122" s="290"/>
    </row>
  </sheetData>
  <mergeCells count="4">
    <mergeCell ref="B3:G3"/>
    <mergeCell ref="B4:G4"/>
    <mergeCell ref="B60:G60"/>
    <mergeCell ref="B61:G61"/>
  </mergeCells>
  <pageMargins left="0.7" right="0.7" top="0.75" bottom="0.75" header="0.3" footer="0.3"/>
  <ignoredErrors>
    <ignoredError sqref="C45 J81:L81 E45:G45" formulaRange="1"/>
  </ignoredError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25"/>
  <sheetViews>
    <sheetView showGridLines="0" workbookViewId="0"/>
  </sheetViews>
  <sheetFormatPr defaultColWidth="8.88671875" defaultRowHeight="15"/>
  <cols>
    <col min="1" max="1" width="6.77734375" style="831" customWidth="1"/>
    <col min="2" max="2" width="13.77734375" style="831" customWidth="1"/>
    <col min="3" max="3" width="7.21875" style="831" customWidth="1"/>
    <col min="4" max="4" width="9.77734375" style="831" customWidth="1"/>
    <col min="5" max="5" width="6.6640625" style="831" customWidth="1"/>
    <col min="6" max="6" width="8.33203125" style="831" customWidth="1"/>
    <col min="7" max="7" width="8.109375" style="831" customWidth="1"/>
    <col min="8" max="8" width="10.6640625" style="831" customWidth="1"/>
    <col min="9" max="9" width="7.44140625" style="831" customWidth="1"/>
    <col min="10" max="10" width="9.33203125" style="831" customWidth="1"/>
    <col min="11" max="11" width="8.109375" style="831" customWidth="1"/>
    <col min="12" max="12" width="11" style="831" customWidth="1"/>
    <col min="13" max="13" width="8.88671875" style="831"/>
    <col min="14" max="14" width="10.44140625" style="831" bestFit="1" customWidth="1"/>
    <col min="15" max="16384" width="8.88671875" style="831"/>
  </cols>
  <sheetData>
    <row r="1" spans="1:14" ht="18.75">
      <c r="A1" s="15"/>
      <c r="B1" s="1433" t="s">
        <v>942</v>
      </c>
      <c r="C1" s="1433"/>
      <c r="D1" s="1433"/>
      <c r="E1" s="1434"/>
      <c r="F1" s="1434"/>
      <c r="G1" s="1434"/>
      <c r="H1" s="1434"/>
      <c r="I1" s="1434"/>
      <c r="J1" s="1434"/>
      <c r="K1" s="1434"/>
      <c r="L1" s="1434"/>
      <c r="M1" s="16"/>
      <c r="N1" s="15"/>
    </row>
    <row r="2" spans="1:14" ht="12" customHeight="1" thickBot="1">
      <c r="A2" s="15"/>
      <c r="B2" s="23"/>
      <c r="C2" s="23"/>
      <c r="D2" s="23"/>
      <c r="E2" s="16"/>
      <c r="F2" s="16"/>
      <c r="G2" s="16"/>
      <c r="H2" s="16"/>
      <c r="I2" s="16"/>
      <c r="J2" s="16"/>
      <c r="K2" s="16"/>
      <c r="L2" s="16"/>
      <c r="M2" s="16"/>
      <c r="N2" s="15"/>
    </row>
    <row r="3" spans="1:14" ht="15.75">
      <c r="A3" s="15"/>
      <c r="B3" s="69"/>
      <c r="C3" s="1435" t="s">
        <v>876</v>
      </c>
      <c r="D3" s="1439"/>
      <c r="E3" s="1435" t="s">
        <v>182</v>
      </c>
      <c r="F3" s="1439"/>
      <c r="G3" s="1435" t="s">
        <v>183</v>
      </c>
      <c r="H3" s="1439"/>
      <c r="I3" s="1435" t="s">
        <v>794</v>
      </c>
      <c r="J3" s="1439"/>
      <c r="K3" s="1435" t="s">
        <v>115</v>
      </c>
      <c r="L3" s="1436"/>
      <c r="M3" s="16"/>
      <c r="N3" s="15"/>
    </row>
    <row r="4" spans="1:14" ht="15.75" customHeight="1">
      <c r="A4" s="15"/>
      <c r="B4" s="70" t="s">
        <v>8</v>
      </c>
      <c r="C4" s="1437" t="s">
        <v>184</v>
      </c>
      <c r="D4" s="1437" t="s">
        <v>185</v>
      </c>
      <c r="E4" s="1437" t="s">
        <v>184</v>
      </c>
      <c r="F4" s="1437" t="s">
        <v>185</v>
      </c>
      <c r="G4" s="1437" t="s">
        <v>184</v>
      </c>
      <c r="H4" s="1437" t="s">
        <v>185</v>
      </c>
      <c r="I4" s="1437" t="s">
        <v>184</v>
      </c>
      <c r="J4" s="1437" t="s">
        <v>185</v>
      </c>
      <c r="K4" s="1437" t="s">
        <v>184</v>
      </c>
      <c r="L4" s="1440" t="s">
        <v>185</v>
      </c>
      <c r="M4" s="16"/>
      <c r="N4" s="15"/>
    </row>
    <row r="5" spans="1:14" ht="15.75">
      <c r="A5" s="15"/>
      <c r="B5" s="71"/>
      <c r="C5" s="1438"/>
      <c r="D5" s="1438"/>
      <c r="E5" s="1438"/>
      <c r="F5" s="1438"/>
      <c r="G5" s="1438"/>
      <c r="H5" s="1438"/>
      <c r="I5" s="1438"/>
      <c r="J5" s="1438"/>
      <c r="K5" s="1438"/>
      <c r="L5" s="1441"/>
      <c r="M5" s="16"/>
      <c r="N5" s="15"/>
    </row>
    <row r="6" spans="1:14" ht="15.75">
      <c r="A6" s="15"/>
      <c r="B6" s="73" t="s">
        <v>815</v>
      </c>
      <c r="C6" s="848">
        <v>0</v>
      </c>
      <c r="D6" s="848">
        <v>0</v>
      </c>
      <c r="E6" s="849">
        <v>130.29159999999999</v>
      </c>
      <c r="F6" s="849">
        <v>221038.99000000002</v>
      </c>
      <c r="G6" s="850">
        <v>9280.6580700000013</v>
      </c>
      <c r="H6" s="850">
        <v>15430423.140000001</v>
      </c>
      <c r="I6" s="794">
        <v>5.6609999999999996</v>
      </c>
      <c r="J6" s="794">
        <v>7726.5</v>
      </c>
      <c r="K6" s="851">
        <v>9416.61067</v>
      </c>
      <c r="L6" s="852">
        <v>15659188.630000003</v>
      </c>
      <c r="M6" s="93"/>
      <c r="N6" s="35"/>
    </row>
    <row r="7" spans="1:14" ht="15.75">
      <c r="A7" s="15"/>
      <c r="B7" s="73" t="s">
        <v>839</v>
      </c>
      <c r="C7" s="794">
        <v>0</v>
      </c>
      <c r="D7" s="794">
        <v>0</v>
      </c>
      <c r="E7" s="853">
        <v>0</v>
      </c>
      <c r="F7" s="853">
        <v>0</v>
      </c>
      <c r="G7" s="794">
        <v>7229.6047900000003</v>
      </c>
      <c r="H7" s="794">
        <v>12945833.149999999</v>
      </c>
      <c r="I7" s="794">
        <v>0</v>
      </c>
      <c r="J7" s="794">
        <v>0</v>
      </c>
      <c r="K7" s="854">
        <v>7229.6047900000003</v>
      </c>
      <c r="L7" s="855">
        <v>12945833.149999999</v>
      </c>
      <c r="M7" s="93"/>
      <c r="N7" s="35"/>
    </row>
    <row r="8" spans="1:14" s="866" customFormat="1" ht="15.75">
      <c r="A8" s="15"/>
      <c r="B8" s="73" t="s">
        <v>879</v>
      </c>
      <c r="C8" s="794">
        <v>877.90000000000009</v>
      </c>
      <c r="D8" s="794">
        <v>1654500</v>
      </c>
      <c r="E8" s="853">
        <v>0</v>
      </c>
      <c r="F8" s="853">
        <v>0</v>
      </c>
      <c r="G8" s="794">
        <v>3465.6273000000001</v>
      </c>
      <c r="H8" s="794">
        <v>5549687.7000000002</v>
      </c>
      <c r="I8" s="794">
        <v>0</v>
      </c>
      <c r="J8" s="794">
        <v>0</v>
      </c>
      <c r="K8" s="854">
        <v>4343.5272999999997</v>
      </c>
      <c r="L8" s="855">
        <v>7204187.7000000002</v>
      </c>
      <c r="M8" s="93"/>
      <c r="N8" s="35"/>
    </row>
    <row r="9" spans="1:14" s="1062" customFormat="1" ht="15.75">
      <c r="A9" s="15"/>
      <c r="B9" s="73" t="s">
        <v>896</v>
      </c>
      <c r="C9" s="794">
        <v>0</v>
      </c>
      <c r="D9" s="794">
        <v>0</v>
      </c>
      <c r="E9" s="853">
        <v>0</v>
      </c>
      <c r="F9" s="853">
        <v>0</v>
      </c>
      <c r="G9" s="794">
        <v>1388.645</v>
      </c>
      <c r="H9" s="794">
        <v>2926610.89</v>
      </c>
      <c r="I9" s="794">
        <v>0</v>
      </c>
      <c r="J9" s="794">
        <v>0</v>
      </c>
      <c r="K9" s="1129">
        <v>1388.645</v>
      </c>
      <c r="L9" s="1130">
        <v>2926610.89</v>
      </c>
      <c r="M9" s="93"/>
      <c r="N9" s="35"/>
    </row>
    <row r="10" spans="1:14" s="60" customFormat="1" ht="18">
      <c r="A10" s="39"/>
      <c r="B10" s="73" t="s">
        <v>939</v>
      </c>
      <c r="C10" s="853">
        <v>0</v>
      </c>
      <c r="D10" s="853">
        <v>0</v>
      </c>
      <c r="E10" s="853">
        <v>0</v>
      </c>
      <c r="F10" s="853">
        <v>0</v>
      </c>
      <c r="G10" s="853">
        <v>0</v>
      </c>
      <c r="H10" s="853">
        <v>0</v>
      </c>
      <c r="I10" s="853">
        <v>0</v>
      </c>
      <c r="J10" s="853">
        <v>0</v>
      </c>
      <c r="K10" s="1249">
        <f>I10+G10+E10</f>
        <v>0</v>
      </c>
      <c r="L10" s="1250">
        <f>J10+H10+F10</f>
        <v>0</v>
      </c>
      <c r="M10" s="605"/>
      <c r="N10" s="605"/>
    </row>
    <row r="11" spans="1:14" s="60" customFormat="1" ht="18">
      <c r="A11" s="39"/>
      <c r="B11" s="264" t="s">
        <v>869</v>
      </c>
      <c r="C11" s="853">
        <v>0</v>
      </c>
      <c r="D11" s="853">
        <v>0</v>
      </c>
      <c r="E11" s="853">
        <v>0</v>
      </c>
      <c r="F11" s="853">
        <v>0</v>
      </c>
      <c r="G11" s="853">
        <v>215.88549999999998</v>
      </c>
      <c r="H11" s="853">
        <v>260650.019875</v>
      </c>
      <c r="I11" s="853">
        <v>0</v>
      </c>
      <c r="J11" s="853">
        <v>0</v>
      </c>
      <c r="K11" s="1249">
        <f t="shared" ref="K11:L11" si="0">I11+G11+E11</f>
        <v>215.88549999999998</v>
      </c>
      <c r="L11" s="1250">
        <f t="shared" si="0"/>
        <v>260650.019875</v>
      </c>
      <c r="M11" s="605"/>
      <c r="N11" s="605"/>
    </row>
    <row r="12" spans="1:14" s="60" customFormat="1" ht="18">
      <c r="A12" s="39"/>
      <c r="B12" s="264" t="s">
        <v>746</v>
      </c>
      <c r="C12" s="853">
        <v>0</v>
      </c>
      <c r="D12" s="853">
        <v>0</v>
      </c>
      <c r="E12" s="853">
        <v>0</v>
      </c>
      <c r="F12" s="853">
        <v>0</v>
      </c>
      <c r="G12" s="853">
        <v>228.58199999999999</v>
      </c>
      <c r="H12" s="853">
        <v>276012.76500000001</v>
      </c>
      <c r="I12" s="853">
        <v>0</v>
      </c>
      <c r="J12" s="853">
        <v>0</v>
      </c>
      <c r="K12" s="1249">
        <f>I12+G12+E12+C12</f>
        <v>228.58199999999999</v>
      </c>
      <c r="L12" s="1250">
        <f>J12+H12+F12+D12</f>
        <v>276012.76500000001</v>
      </c>
      <c r="M12" s="605"/>
      <c r="N12" s="443"/>
    </row>
    <row r="13" spans="1:14" s="60" customFormat="1" ht="18">
      <c r="A13" s="39"/>
      <c r="B13" s="264" t="s">
        <v>742</v>
      </c>
      <c r="C13" s="853">
        <v>0</v>
      </c>
      <c r="D13" s="853">
        <v>0</v>
      </c>
      <c r="E13" s="853">
        <v>0</v>
      </c>
      <c r="F13" s="853">
        <v>0</v>
      </c>
      <c r="G13" s="853">
        <v>47.97</v>
      </c>
      <c r="H13" s="853">
        <v>57923.774999999994</v>
      </c>
      <c r="I13" s="853">
        <v>0</v>
      </c>
      <c r="J13" s="853">
        <v>0</v>
      </c>
      <c r="K13" s="1249">
        <f>I13+G13+E13+C13</f>
        <v>47.97</v>
      </c>
      <c r="L13" s="1251">
        <f>J13+H13+F13+D13</f>
        <v>57923.774999999994</v>
      </c>
      <c r="M13" s="605"/>
      <c r="N13" s="443"/>
    </row>
    <row r="14" spans="1:14" ht="16.5" thickBot="1">
      <c r="A14" s="15"/>
      <c r="B14" s="76" t="s">
        <v>940</v>
      </c>
      <c r="C14" s="77">
        <f t="shared" ref="C14:L14" si="1">SUM(C10:C13)</f>
        <v>0</v>
      </c>
      <c r="D14" s="77">
        <f t="shared" si="1"/>
        <v>0</v>
      </c>
      <c r="E14" s="77">
        <f t="shared" si="1"/>
        <v>0</v>
      </c>
      <c r="F14" s="77">
        <f t="shared" si="1"/>
        <v>0</v>
      </c>
      <c r="G14" s="77">
        <f t="shared" si="1"/>
        <v>492.4375</v>
      </c>
      <c r="H14" s="77">
        <f t="shared" si="1"/>
        <v>594586.55987500004</v>
      </c>
      <c r="I14" s="77">
        <f t="shared" si="1"/>
        <v>0</v>
      </c>
      <c r="J14" s="77">
        <f t="shared" si="1"/>
        <v>0</v>
      </c>
      <c r="K14" s="693">
        <f>SUM(K10:K13)</f>
        <v>492.4375</v>
      </c>
      <c r="L14" s="254">
        <f t="shared" si="1"/>
        <v>594586.55987500004</v>
      </c>
      <c r="M14" s="604"/>
      <c r="N14" s="35"/>
    </row>
    <row r="15" spans="1:14" s="903" customFormat="1" ht="15.75">
      <c r="A15" s="15"/>
      <c r="B15" s="183" t="s">
        <v>1007</v>
      </c>
      <c r="C15" s="906"/>
      <c r="D15" s="906"/>
      <c r="E15" s="906"/>
      <c r="F15" s="906"/>
      <c r="G15" s="906"/>
      <c r="H15" s="906"/>
      <c r="I15" s="906"/>
      <c r="J15" s="906"/>
      <c r="K15" s="907"/>
      <c r="L15" s="906"/>
      <c r="M15" s="604"/>
      <c r="N15" s="35"/>
    </row>
    <row r="16" spans="1:14" s="1247" customFormat="1" ht="15.75">
      <c r="A16" s="15"/>
      <c r="B16" s="815" t="s">
        <v>1006</v>
      </c>
      <c r="C16" s="183"/>
      <c r="D16" s="183"/>
      <c r="E16" s="58"/>
      <c r="F16" s="58"/>
      <c r="G16" s="58"/>
      <c r="H16" s="58"/>
      <c r="I16" s="58"/>
      <c r="J16" s="58"/>
      <c r="K16" s="58"/>
      <c r="L16" s="58"/>
      <c r="M16" s="16"/>
      <c r="N16" s="15"/>
    </row>
    <row r="17" spans="1:14" s="903" customFormat="1" ht="15.75">
      <c r="A17" s="15"/>
      <c r="B17" s="815" t="s">
        <v>941</v>
      </c>
      <c r="C17" s="183"/>
      <c r="D17" s="183"/>
      <c r="E17" s="58"/>
      <c r="F17" s="58"/>
      <c r="G17" s="58"/>
      <c r="H17" s="58"/>
      <c r="I17" s="58"/>
      <c r="J17" s="58"/>
      <c r="K17" s="58"/>
      <c r="L17" s="58"/>
      <c r="M17" s="16"/>
      <c r="N17" s="15"/>
    </row>
    <row r="18" spans="1:14" ht="15.75">
      <c r="A18" s="15"/>
      <c r="B18" s="815" t="s">
        <v>877</v>
      </c>
      <c r="C18" s="183"/>
      <c r="D18" s="183"/>
      <c r="E18" s="58"/>
      <c r="F18" s="58"/>
      <c r="G18" s="58"/>
      <c r="H18" s="58"/>
      <c r="I18" s="58"/>
      <c r="J18" s="58"/>
      <c r="K18" s="58"/>
      <c r="L18" s="58"/>
      <c r="M18" s="16"/>
      <c r="N18" s="15"/>
    </row>
    <row r="19" spans="1:14" s="903" customFormat="1" ht="15.75">
      <c r="A19" s="15"/>
      <c r="B19" s="17" t="s">
        <v>795</v>
      </c>
      <c r="C19" s="183"/>
      <c r="D19" s="183"/>
      <c r="E19" s="58"/>
      <c r="F19" s="58"/>
      <c r="G19" s="58"/>
      <c r="H19" s="58"/>
      <c r="I19" s="58"/>
      <c r="J19" s="58"/>
      <c r="K19" s="58"/>
      <c r="L19" s="58"/>
      <c r="M19" s="16"/>
      <c r="N19" s="15"/>
    </row>
    <row r="20" spans="1:14" ht="15.75">
      <c r="A20" s="15"/>
      <c r="B20" s="815" t="s">
        <v>874</v>
      </c>
      <c r="C20" s="183"/>
      <c r="D20" s="183"/>
      <c r="E20" s="58"/>
      <c r="F20" s="58"/>
      <c r="G20" s="58"/>
      <c r="H20" s="58"/>
      <c r="I20" s="58"/>
      <c r="J20" s="58"/>
      <c r="K20" s="824"/>
      <c r="L20" s="824"/>
      <c r="M20" s="16"/>
      <c r="N20" s="15"/>
    </row>
    <row r="21" spans="1:14" ht="15.75">
      <c r="A21" s="15"/>
      <c r="B21" s="57" t="s">
        <v>186</v>
      </c>
      <c r="C21" s="57"/>
      <c r="D21" s="57"/>
      <c r="E21" s="58"/>
      <c r="F21" s="58"/>
      <c r="G21" s="78"/>
      <c r="H21" s="58"/>
      <c r="I21" s="58"/>
      <c r="J21" s="58"/>
      <c r="K21" s="78"/>
      <c r="L21" s="78"/>
      <c r="M21" s="16"/>
      <c r="N21" s="15"/>
    </row>
    <row r="22" spans="1:14" ht="15.75">
      <c r="A22" s="15"/>
      <c r="B22" s="57" t="s">
        <v>187</v>
      </c>
      <c r="C22" s="57"/>
      <c r="D22" s="57"/>
      <c r="E22" s="58"/>
      <c r="F22" s="58"/>
      <c r="G22" s="58"/>
      <c r="H22" s="58"/>
      <c r="I22" s="58"/>
      <c r="J22" s="58"/>
      <c r="K22" s="58"/>
      <c r="L22" s="58"/>
      <c r="M22" s="16"/>
      <c r="N22" s="15"/>
    </row>
    <row r="23" spans="1:14" ht="15.75">
      <c r="A23" s="15"/>
      <c r="C23" s="58"/>
      <c r="D23" s="58"/>
      <c r="E23" s="58"/>
      <c r="F23" s="58"/>
      <c r="G23" s="58"/>
      <c r="H23" s="678"/>
      <c r="I23" s="677"/>
      <c r="J23" s="58"/>
      <c r="K23" s="58"/>
      <c r="L23" s="58"/>
      <c r="M23" s="16"/>
      <c r="N23" s="15"/>
    </row>
    <row r="24" spans="1:14" ht="15.75">
      <c r="A24" s="15"/>
      <c r="B24" s="17"/>
      <c r="C24" s="58"/>
      <c r="D24" s="58"/>
      <c r="E24" s="58"/>
      <c r="F24" s="58"/>
      <c r="G24" s="58"/>
      <c r="H24" s="678"/>
      <c r="I24" s="677"/>
      <c r="J24" s="58"/>
      <c r="K24" s="58"/>
      <c r="L24" s="58"/>
      <c r="M24" s="16"/>
      <c r="N24" s="15"/>
    </row>
    <row r="25" spans="1:14" ht="15.75">
      <c r="A25" s="15"/>
      <c r="B25" s="17"/>
      <c r="C25" s="58"/>
      <c r="D25" s="58"/>
      <c r="E25" s="58"/>
      <c r="F25" s="58"/>
      <c r="G25" s="58"/>
      <c r="H25" s="678"/>
      <c r="I25" s="677"/>
      <c r="J25" s="58"/>
      <c r="K25" s="58"/>
      <c r="L25" s="58"/>
      <c r="M25" s="16"/>
      <c r="N25" s="15"/>
    </row>
  </sheetData>
  <mergeCells count="16">
    <mergeCell ref="B1:L1"/>
    <mergeCell ref="K3:L3"/>
    <mergeCell ref="E4:E5"/>
    <mergeCell ref="F4:F5"/>
    <mergeCell ref="G4:G5"/>
    <mergeCell ref="H4:H5"/>
    <mergeCell ref="E3:F3"/>
    <mergeCell ref="G3:H3"/>
    <mergeCell ref="I3:J3"/>
    <mergeCell ref="I4:I5"/>
    <mergeCell ref="J4:J5"/>
    <mergeCell ref="C3:D3"/>
    <mergeCell ref="C4:C5"/>
    <mergeCell ref="D4:D5"/>
    <mergeCell ref="K4:K5"/>
    <mergeCell ref="L4:L5"/>
  </mergeCells>
  <pageMargins left="0.7" right="0.7" top="0.75" bottom="0.75" header="0.3" footer="0.3"/>
  <pageSetup scale="98" orientation="landscape" r:id="rId1"/>
  <ignoredErrors>
    <ignoredError sqref="B6:B9" numberStoredAsText="1"/>
    <ignoredError sqref="C14:J14" formulaRange="1"/>
  </ignoredErrors>
</worksheet>
</file>

<file path=xl/worksheets/sheet30.xml><?xml version="1.0" encoding="utf-8"?>
<worksheet xmlns="http://schemas.openxmlformats.org/spreadsheetml/2006/main" xmlns:r="http://schemas.openxmlformats.org/officeDocument/2006/relationships">
  <sheetPr codeName="Sheet30"/>
  <dimension ref="B1:N126"/>
  <sheetViews>
    <sheetView showGridLines="0" zoomScale="107" zoomScaleNormal="107" workbookViewId="0"/>
  </sheetViews>
  <sheetFormatPr defaultColWidth="7.109375" defaultRowHeight="15"/>
  <cols>
    <col min="1" max="1" width="7.109375" style="727"/>
    <col min="2" max="2" width="22.6640625" style="727" customWidth="1"/>
    <col min="3" max="3" width="11.33203125" style="581" customWidth="1"/>
    <col min="4" max="4" width="12.109375" style="581" customWidth="1"/>
    <col min="5" max="7" width="10.5546875" style="581" customWidth="1"/>
    <col min="8" max="8" width="10" style="727" customWidth="1"/>
    <col min="9" max="9" width="11.109375" style="727" bestFit="1" customWidth="1"/>
    <col min="10" max="10" width="11.5546875" style="727" customWidth="1"/>
    <col min="11" max="11" width="10.109375" style="727" bestFit="1" customWidth="1"/>
    <col min="12" max="12" width="10.21875" style="727" customWidth="1"/>
    <col min="13" max="13" width="10.21875" style="878" customWidth="1"/>
    <col min="14" max="14" width="10.21875" style="1128" customWidth="1"/>
    <col min="15" max="16384" width="7.109375" style="727"/>
  </cols>
  <sheetData>
    <row r="1" spans="2:14">
      <c r="B1" s="666" t="s">
        <v>445</v>
      </c>
      <c r="C1" s="46"/>
      <c r="D1" s="46"/>
      <c r="E1" s="46"/>
      <c r="F1" s="46"/>
      <c r="G1" s="46"/>
    </row>
    <row r="2" spans="2:14" ht="15.75">
      <c r="B2" s="1550" t="s">
        <v>765</v>
      </c>
      <c r="C2" s="1550"/>
      <c r="D2" s="1550"/>
      <c r="E2" s="1550"/>
      <c r="F2" s="1550"/>
      <c r="G2" s="1550"/>
    </row>
    <row r="3" spans="2:14" ht="15.75">
      <c r="B3" s="1550" t="s">
        <v>982</v>
      </c>
      <c r="C3" s="1550"/>
      <c r="D3" s="1550"/>
      <c r="E3" s="1550"/>
      <c r="F3" s="1550"/>
      <c r="G3" s="1550"/>
    </row>
    <row r="4" spans="2:14" ht="16.5" thickBot="1">
      <c r="B4" s="55"/>
    </row>
    <row r="5" spans="2:14" ht="40.5" customHeight="1">
      <c r="B5" s="289" t="s">
        <v>490</v>
      </c>
      <c r="C5" s="735">
        <v>2018</v>
      </c>
      <c r="D5" s="758">
        <v>2019</v>
      </c>
      <c r="E5" s="758">
        <v>2020</v>
      </c>
      <c r="F5" s="758">
        <v>2021</v>
      </c>
      <c r="G5" s="592">
        <v>2022</v>
      </c>
      <c r="I5" s="409" t="s">
        <v>719</v>
      </c>
    </row>
    <row r="6" spans="2:14" ht="15.75">
      <c r="B6" s="377" t="s">
        <v>491</v>
      </c>
      <c r="C6" s="543">
        <v>201.76000000000002</v>
      </c>
      <c r="D6" s="759">
        <v>1075.72</v>
      </c>
      <c r="E6" s="896">
        <v>576.17999999999995</v>
      </c>
      <c r="F6" s="1172">
        <v>1651.32</v>
      </c>
      <c r="G6" s="977">
        <v>1787.04</v>
      </c>
    </row>
    <row r="7" spans="2:14" ht="15.75">
      <c r="B7" s="377" t="s">
        <v>18</v>
      </c>
      <c r="C7" s="543">
        <v>163230.46999999997</v>
      </c>
      <c r="D7" s="759">
        <v>177967.6</v>
      </c>
      <c r="E7" s="896">
        <v>162345.99</v>
      </c>
      <c r="F7" s="1172">
        <v>178436.87</v>
      </c>
      <c r="G7" s="977">
        <v>154817.99</v>
      </c>
      <c r="I7" s="344" t="s">
        <v>229</v>
      </c>
    </row>
    <row r="8" spans="2:14" ht="15.75">
      <c r="B8" s="377" t="s">
        <v>492</v>
      </c>
      <c r="C8" s="543">
        <v>34229.899999999994</v>
      </c>
      <c r="D8" s="759">
        <v>52023.039999999994</v>
      </c>
      <c r="E8" s="896">
        <v>54831.28</v>
      </c>
      <c r="F8" s="1172">
        <v>30395.420000000002</v>
      </c>
      <c r="G8" s="977">
        <v>39176.74</v>
      </c>
      <c r="I8" s="344"/>
      <c r="J8" s="293">
        <v>2018</v>
      </c>
      <c r="K8" s="293">
        <v>2019</v>
      </c>
      <c r="L8" s="293">
        <v>2020</v>
      </c>
      <c r="M8" s="293">
        <v>2021</v>
      </c>
      <c r="N8" s="293">
        <v>2022</v>
      </c>
    </row>
    <row r="9" spans="2:14" ht="15.75">
      <c r="B9" s="377" t="s">
        <v>493</v>
      </c>
      <c r="C9" s="543">
        <v>4374.43</v>
      </c>
      <c r="D9" s="759">
        <v>5580.7900000000009</v>
      </c>
      <c r="E9" s="896">
        <v>3237.96</v>
      </c>
      <c r="F9" s="1172">
        <v>3824.7000000000003</v>
      </c>
      <c r="G9" s="977">
        <v>3569.6800000000003</v>
      </c>
      <c r="I9" s="79" t="s">
        <v>479</v>
      </c>
      <c r="J9" s="372">
        <f t="shared" ref="J9:K9" si="0">J17/1000</f>
        <v>2168.5157999999997</v>
      </c>
      <c r="K9" s="372">
        <f t="shared" si="0"/>
        <v>2713.2395200000001</v>
      </c>
      <c r="L9" s="372">
        <f t="shared" ref="L9:M9" si="1">L17/1000</f>
        <v>2605.0995400000002</v>
      </c>
      <c r="M9" s="372">
        <f t="shared" si="1"/>
        <v>2381.2033500000007</v>
      </c>
      <c r="N9" s="372">
        <f t="shared" ref="N9" si="2">N17/1000</f>
        <v>2438.3899099999999</v>
      </c>
    </row>
    <row r="10" spans="2:14" ht="15.75">
      <c r="B10" s="377" t="s">
        <v>494</v>
      </c>
      <c r="C10" s="543">
        <v>113466.39</v>
      </c>
      <c r="D10" s="759">
        <v>129506.50999999998</v>
      </c>
      <c r="E10" s="896">
        <v>125732.78000000001</v>
      </c>
      <c r="F10" s="1172">
        <v>115794.98000000001</v>
      </c>
      <c r="G10" s="977">
        <v>124510.9</v>
      </c>
      <c r="I10" s="79" t="s">
        <v>480</v>
      </c>
      <c r="J10" s="372">
        <f t="shared" ref="J10:K10" si="3">J18/1000</f>
        <v>5517.91896</v>
      </c>
      <c r="K10" s="372">
        <f t="shared" si="3"/>
        <v>5764.8750699999982</v>
      </c>
      <c r="L10" s="372">
        <f t="shared" ref="L10:M10" si="4">L18/1000</f>
        <v>5372.3773199999996</v>
      </c>
      <c r="M10" s="372">
        <f t="shared" si="4"/>
        <v>5199.3308099999995</v>
      </c>
      <c r="N10" s="372">
        <f t="shared" ref="N10" si="5">N18/1000</f>
        <v>5598.6259900000005</v>
      </c>
    </row>
    <row r="11" spans="2:14" ht="15.75">
      <c r="B11" s="377" t="s">
        <v>495</v>
      </c>
      <c r="C11" s="543">
        <v>1194.1600000000001</v>
      </c>
      <c r="D11" s="759">
        <v>1294.5000000000002</v>
      </c>
      <c r="E11" s="896">
        <v>1385.44</v>
      </c>
      <c r="F11" s="1172">
        <v>524.84999999999991</v>
      </c>
      <c r="G11" s="977">
        <v>988.80000000000007</v>
      </c>
      <c r="I11" s="79" t="s">
        <v>481</v>
      </c>
      <c r="J11" s="372">
        <f t="shared" ref="J11:K11" si="6">J19/1000</f>
        <v>3818.0451900000003</v>
      </c>
      <c r="K11" s="372">
        <f t="shared" si="6"/>
        <v>4302.4963000000007</v>
      </c>
      <c r="L11" s="372">
        <f t="shared" ref="L11:M11" si="7">L19/1000</f>
        <v>4232.8925199999994</v>
      </c>
      <c r="M11" s="372">
        <f t="shared" si="7"/>
        <v>3688.5381900000002</v>
      </c>
      <c r="N11" s="372">
        <f t="shared" ref="N11" si="8">N19/1000</f>
        <v>3950.2151999999996</v>
      </c>
    </row>
    <row r="12" spans="2:14" ht="15.75">
      <c r="B12" s="377" t="s">
        <v>496</v>
      </c>
      <c r="C12" s="543">
        <v>1128.9000000000001</v>
      </c>
      <c r="D12" s="759">
        <v>821.68000000000006</v>
      </c>
      <c r="E12" s="896">
        <v>1539.28</v>
      </c>
      <c r="F12" s="1172">
        <v>1711.67</v>
      </c>
      <c r="G12" s="977">
        <v>683.12</v>
      </c>
      <c r="I12" s="79" t="s">
        <v>482</v>
      </c>
      <c r="J12" s="372">
        <f t="shared" ref="J12:K12" si="9">J20/1000</f>
        <v>1538.5577199999998</v>
      </c>
      <c r="K12" s="372">
        <f t="shared" si="9"/>
        <v>1472.7683</v>
      </c>
      <c r="L12" s="372">
        <f t="shared" ref="L12:M12" si="10">L20/1000</f>
        <v>1420.8569299999999</v>
      </c>
      <c r="M12" s="372">
        <f t="shared" si="10"/>
        <v>1477.9706899999999</v>
      </c>
      <c r="N12" s="372">
        <f t="shared" ref="N12" si="11">N20/1000</f>
        <v>1630.35844</v>
      </c>
    </row>
    <row r="13" spans="2:14" ht="15.75">
      <c r="B13" s="377" t="s">
        <v>497</v>
      </c>
      <c r="C13" s="543">
        <v>336.55</v>
      </c>
      <c r="D13" s="759">
        <v>54.2</v>
      </c>
      <c r="E13" s="896">
        <v>0</v>
      </c>
      <c r="F13" s="1172">
        <v>0</v>
      </c>
      <c r="G13" s="977">
        <v>0</v>
      </c>
      <c r="I13" s="79" t="s">
        <v>597</v>
      </c>
      <c r="J13" s="372">
        <f t="shared" ref="J13:K13" si="12">J21/1000</f>
        <v>765.83395999999993</v>
      </c>
      <c r="K13" s="372">
        <f t="shared" si="12"/>
        <v>740.57574999999986</v>
      </c>
      <c r="L13" s="372">
        <f t="shared" ref="L13:M13" si="13">L21/1000</f>
        <v>847.87120999999979</v>
      </c>
      <c r="M13" s="372">
        <f t="shared" si="13"/>
        <v>783.55656000000033</v>
      </c>
      <c r="N13" s="372">
        <f t="shared" ref="N13" si="14">N21/1000</f>
        <v>840.11406000000022</v>
      </c>
    </row>
    <row r="14" spans="2:14" ht="15.75">
      <c r="B14" s="377" t="s">
        <v>498</v>
      </c>
      <c r="C14" s="543">
        <v>47260.850000000006</v>
      </c>
      <c r="D14" s="759">
        <v>43126.520000000004</v>
      </c>
      <c r="E14" s="896">
        <v>44689.45</v>
      </c>
      <c r="F14" s="1172">
        <v>38898.160000000003</v>
      </c>
      <c r="G14" s="977">
        <v>43251.990000000005</v>
      </c>
      <c r="I14" s="15"/>
    </row>
    <row r="15" spans="2:14" ht="15.75">
      <c r="B15" s="377" t="s">
        <v>499</v>
      </c>
      <c r="C15" s="543">
        <v>0</v>
      </c>
      <c r="D15" s="759">
        <v>0</v>
      </c>
      <c r="E15" s="896">
        <v>0</v>
      </c>
      <c r="F15" s="1172">
        <v>0</v>
      </c>
      <c r="G15" s="977"/>
      <c r="I15" s="15"/>
    </row>
    <row r="16" spans="2:14" ht="15.75">
      <c r="B16" s="377" t="s">
        <v>500</v>
      </c>
      <c r="C16" s="543">
        <v>0</v>
      </c>
      <c r="D16" s="759">
        <v>156</v>
      </c>
      <c r="E16" s="896">
        <v>132</v>
      </c>
      <c r="F16" s="1172">
        <v>28</v>
      </c>
      <c r="G16" s="977">
        <v>150</v>
      </c>
      <c r="I16" s="344" t="s">
        <v>778</v>
      </c>
      <c r="J16" s="293">
        <v>2018</v>
      </c>
      <c r="K16" s="293">
        <v>2019</v>
      </c>
      <c r="L16" s="293">
        <v>2020</v>
      </c>
      <c r="M16" s="293">
        <v>2021</v>
      </c>
      <c r="N16" s="293">
        <v>2022</v>
      </c>
    </row>
    <row r="17" spans="2:14" ht="15.75">
      <c r="B17" s="377" t="s">
        <v>501</v>
      </c>
      <c r="C17" s="543">
        <v>11812.67</v>
      </c>
      <c r="D17" s="759">
        <v>15720.360000000002</v>
      </c>
      <c r="E17" s="896">
        <v>16162.07</v>
      </c>
      <c r="F17" s="1172">
        <v>12968.16</v>
      </c>
      <c r="G17" s="977">
        <v>12893.64</v>
      </c>
      <c r="I17" s="79" t="s">
        <v>479</v>
      </c>
      <c r="J17" s="373">
        <f>C45</f>
        <v>2168515.7999999998</v>
      </c>
      <c r="K17" s="373">
        <f>D45</f>
        <v>2713239.52</v>
      </c>
      <c r="L17" s="373">
        <f>E45</f>
        <v>2605099.54</v>
      </c>
      <c r="M17" s="373">
        <f>F45</f>
        <v>2381203.3500000006</v>
      </c>
      <c r="N17" s="373">
        <f>G45</f>
        <v>2438389.9099999997</v>
      </c>
    </row>
    <row r="18" spans="2:14" ht="15.75">
      <c r="B18" s="377" t="s">
        <v>19</v>
      </c>
      <c r="C18" s="543">
        <v>115369.87</v>
      </c>
      <c r="D18" s="759">
        <v>105864.75999999998</v>
      </c>
      <c r="E18" s="896">
        <v>118301.15999999997</v>
      </c>
      <c r="F18" s="1172">
        <v>124586.91</v>
      </c>
      <c r="G18" s="977">
        <v>86196.26999999999</v>
      </c>
      <c r="I18" s="79" t="s">
        <v>480</v>
      </c>
      <c r="J18" s="373">
        <f>C80</f>
        <v>5517918.96</v>
      </c>
      <c r="K18" s="373">
        <f>D80</f>
        <v>5764875.0699999984</v>
      </c>
      <c r="L18" s="373">
        <f>E80</f>
        <v>5372377.3199999994</v>
      </c>
      <c r="M18" s="373">
        <f>F80</f>
        <v>5199330.8099999996</v>
      </c>
      <c r="N18" s="373">
        <f>G80</f>
        <v>5598625.9900000002</v>
      </c>
    </row>
    <row r="19" spans="2:14" ht="15.75">
      <c r="B19" s="377" t="s">
        <v>502</v>
      </c>
      <c r="C19" s="543">
        <v>3087.05</v>
      </c>
      <c r="D19" s="759">
        <v>4416.0099999999993</v>
      </c>
      <c r="E19" s="896">
        <v>5646.11</v>
      </c>
      <c r="F19" s="1172">
        <v>4926.54</v>
      </c>
      <c r="G19" s="977">
        <v>7527.17</v>
      </c>
      <c r="I19" s="79" t="s">
        <v>481</v>
      </c>
      <c r="J19" s="373">
        <f>C86</f>
        <v>3818045.1900000004</v>
      </c>
      <c r="K19" s="373">
        <f>D86</f>
        <v>4302496.3000000007</v>
      </c>
      <c r="L19" s="373">
        <f>E86</f>
        <v>4232892.5199999996</v>
      </c>
      <c r="M19" s="373">
        <f>F86</f>
        <v>3688538.1900000004</v>
      </c>
      <c r="N19" s="373">
        <f>G86</f>
        <v>3950215.1999999997</v>
      </c>
    </row>
    <row r="20" spans="2:14" ht="15.75">
      <c r="B20" s="377" t="s">
        <v>503</v>
      </c>
      <c r="C20" s="543">
        <v>71672.709999999992</v>
      </c>
      <c r="D20" s="759">
        <v>107407.7</v>
      </c>
      <c r="E20" s="896">
        <v>98713.79</v>
      </c>
      <c r="F20" s="1172">
        <v>95288.67</v>
      </c>
      <c r="G20" s="977">
        <v>86964.729999999981</v>
      </c>
      <c r="I20" s="79" t="s">
        <v>482</v>
      </c>
      <c r="J20" s="373">
        <f>C98</f>
        <v>1538557.7199999997</v>
      </c>
      <c r="K20" s="373">
        <f>D98</f>
        <v>1472768.3</v>
      </c>
      <c r="L20" s="373">
        <f>E98</f>
        <v>1420856.93</v>
      </c>
      <c r="M20" s="373">
        <f>F98</f>
        <v>1477970.69</v>
      </c>
      <c r="N20" s="373">
        <f>G98</f>
        <v>1630358.44</v>
      </c>
    </row>
    <row r="21" spans="2:14" ht="15.75">
      <c r="B21" s="377" t="s">
        <v>504</v>
      </c>
      <c r="C21" s="543">
        <v>94219.709999999992</v>
      </c>
      <c r="D21" s="759">
        <v>108940.5</v>
      </c>
      <c r="E21" s="896">
        <v>119760.69</v>
      </c>
      <c r="F21" s="1172">
        <v>117114.35</v>
      </c>
      <c r="G21" s="977">
        <v>96047.76999999999</v>
      </c>
      <c r="I21" s="79" t="s">
        <v>597</v>
      </c>
      <c r="J21" s="373">
        <f>C118</f>
        <v>765833.96</v>
      </c>
      <c r="K21" s="373">
        <f>D118</f>
        <v>740575.74999999988</v>
      </c>
      <c r="L21" s="373">
        <f>E118</f>
        <v>847871.20999999985</v>
      </c>
      <c r="M21" s="373">
        <f>F118</f>
        <v>783556.56000000029</v>
      </c>
      <c r="N21" s="373">
        <f>G118</f>
        <v>840114.06000000017</v>
      </c>
    </row>
    <row r="22" spans="2:14" ht="15.75">
      <c r="B22" s="377" t="s">
        <v>505</v>
      </c>
      <c r="C22" s="543">
        <v>236585.91000000003</v>
      </c>
      <c r="D22" s="759">
        <v>331272.21999999997</v>
      </c>
      <c r="E22" s="896">
        <v>355638.54999999993</v>
      </c>
      <c r="F22" s="1172">
        <v>262736.28000000003</v>
      </c>
      <c r="G22" s="977">
        <v>296194.62</v>
      </c>
      <c r="I22" s="15"/>
    </row>
    <row r="23" spans="2:14" ht="15.75">
      <c r="B23" s="377" t="s">
        <v>506</v>
      </c>
      <c r="C23" s="543">
        <v>142.65</v>
      </c>
      <c r="D23" s="759">
        <v>598.65</v>
      </c>
      <c r="E23" s="896">
        <v>479.69000000000005</v>
      </c>
      <c r="F23" s="1172">
        <v>361.06</v>
      </c>
      <c r="G23" s="977">
        <v>165.51999999999998</v>
      </c>
      <c r="I23" s="15"/>
    </row>
    <row r="24" spans="2:14" ht="15.75">
      <c r="B24" s="377" t="s">
        <v>507</v>
      </c>
      <c r="C24" s="543">
        <v>11728.92</v>
      </c>
      <c r="D24" s="759">
        <v>17403.740000000002</v>
      </c>
      <c r="E24" s="896">
        <v>5837.84</v>
      </c>
      <c r="F24" s="1172">
        <v>24244.54</v>
      </c>
      <c r="G24" s="977">
        <v>12887.9</v>
      </c>
      <c r="I24" s="344"/>
    </row>
    <row r="25" spans="2:14" ht="15.75">
      <c r="B25" s="377" t="s">
        <v>508</v>
      </c>
      <c r="C25" s="543">
        <v>6329.85</v>
      </c>
      <c r="D25" s="759">
        <v>5399.9</v>
      </c>
      <c r="E25" s="896">
        <v>5412</v>
      </c>
      <c r="F25" s="1172">
        <v>1837.65</v>
      </c>
      <c r="G25" s="977">
        <v>6318.1</v>
      </c>
      <c r="I25" s="79"/>
    </row>
    <row r="26" spans="2:14" ht="15.75">
      <c r="B26" s="377" t="s">
        <v>509</v>
      </c>
      <c r="C26" s="543">
        <v>6242.0499999999993</v>
      </c>
      <c r="D26" s="759">
        <v>9941.3499999999985</v>
      </c>
      <c r="E26" s="896">
        <v>21986.199999999997</v>
      </c>
      <c r="F26" s="1172">
        <v>5074</v>
      </c>
      <c r="G26" s="977">
        <v>13481.7</v>
      </c>
      <c r="I26" s="79"/>
    </row>
    <row r="27" spans="2:14" ht="15.75">
      <c r="B27" s="377" t="s">
        <v>510</v>
      </c>
      <c r="C27" s="543">
        <v>85933.069999999992</v>
      </c>
      <c r="D27" s="759">
        <v>156450.60999999999</v>
      </c>
      <c r="E27" s="896">
        <v>196969.69</v>
      </c>
      <c r="F27" s="1172">
        <v>89324.989999999991</v>
      </c>
      <c r="G27" s="977">
        <v>167985.95</v>
      </c>
      <c r="I27" s="79"/>
    </row>
    <row r="28" spans="2:14" ht="15.75">
      <c r="B28" s="377" t="s">
        <v>511</v>
      </c>
      <c r="C28" s="543">
        <v>41039.870000000003</v>
      </c>
      <c r="D28" s="759">
        <v>57234.759999999995</v>
      </c>
      <c r="E28" s="896">
        <v>49444.45</v>
      </c>
      <c r="F28" s="1172">
        <v>61705.479999999996</v>
      </c>
      <c r="G28" s="977">
        <v>46382.44</v>
      </c>
      <c r="I28" s="79"/>
    </row>
    <row r="29" spans="2:14" ht="15.75">
      <c r="B29" s="377" t="s">
        <v>512</v>
      </c>
      <c r="C29" s="543">
        <v>146712.03999999998</v>
      </c>
      <c r="D29" s="759">
        <v>183917.33000000002</v>
      </c>
      <c r="E29" s="896">
        <v>132635.45000000001</v>
      </c>
      <c r="F29" s="1172">
        <v>190357.29</v>
      </c>
      <c r="G29" s="977">
        <v>148776.46999999997</v>
      </c>
      <c r="I29" s="79"/>
    </row>
    <row r="30" spans="2:14" ht="15.75">
      <c r="B30" s="377" t="s">
        <v>513</v>
      </c>
      <c r="C30" s="543">
        <v>3066.25</v>
      </c>
      <c r="D30" s="759">
        <v>2458</v>
      </c>
      <c r="E30" s="896">
        <v>2020</v>
      </c>
      <c r="F30" s="1172">
        <v>5483.25</v>
      </c>
      <c r="G30" s="977">
        <v>1893.5</v>
      </c>
      <c r="I30" s="15"/>
    </row>
    <row r="31" spans="2:14" ht="15.75">
      <c r="B31" s="377" t="s">
        <v>514</v>
      </c>
      <c r="C31" s="543">
        <v>154576.49</v>
      </c>
      <c r="D31" s="759">
        <v>218438.45</v>
      </c>
      <c r="E31" s="896">
        <v>186976.84999999998</v>
      </c>
      <c r="F31" s="1172">
        <v>121264.23000000001</v>
      </c>
      <c r="G31" s="977">
        <v>119725.43</v>
      </c>
      <c r="I31" s="15"/>
    </row>
    <row r="32" spans="2:14" ht="15.75">
      <c r="B32" s="377" t="s">
        <v>515</v>
      </c>
      <c r="C32" s="543">
        <v>92966.479999999981</v>
      </c>
      <c r="D32" s="759">
        <v>126634.76</v>
      </c>
      <c r="E32" s="896">
        <v>131814.14000000001</v>
      </c>
      <c r="F32" s="1172">
        <v>109426.82</v>
      </c>
      <c r="G32" s="977">
        <v>146453.49</v>
      </c>
    </row>
    <row r="33" spans="2:14" ht="15.75">
      <c r="B33" s="377" t="s">
        <v>21</v>
      </c>
      <c r="C33" s="543">
        <v>77415.889999999985</v>
      </c>
      <c r="D33" s="759">
        <v>66530.83</v>
      </c>
      <c r="E33" s="896">
        <v>66470.66</v>
      </c>
      <c r="F33" s="1172">
        <v>105121.63</v>
      </c>
      <c r="G33" s="977">
        <v>110715.32999999999</v>
      </c>
    </row>
    <row r="34" spans="2:14" ht="15.75">
      <c r="B34" s="377" t="s">
        <v>516</v>
      </c>
      <c r="C34" s="543">
        <v>27.72</v>
      </c>
      <c r="D34" s="759">
        <v>0</v>
      </c>
      <c r="E34" s="896">
        <v>0</v>
      </c>
      <c r="F34" s="1172">
        <v>0</v>
      </c>
      <c r="G34" s="977">
        <v>0</v>
      </c>
    </row>
    <row r="35" spans="2:14" ht="15.75">
      <c r="B35" s="377" t="s">
        <v>517</v>
      </c>
      <c r="C35" s="543">
        <v>2477.9899999999998</v>
      </c>
      <c r="D35" s="759">
        <v>2166.73</v>
      </c>
      <c r="E35" s="896">
        <v>3474.9100000000008</v>
      </c>
      <c r="F35" s="1172">
        <v>3853.81</v>
      </c>
      <c r="G35" s="977">
        <v>1827.9500000000003</v>
      </c>
    </row>
    <row r="36" spans="2:14" ht="15.75">
      <c r="B36" s="377" t="s">
        <v>518</v>
      </c>
      <c r="C36" s="543">
        <v>104.21000000000001</v>
      </c>
      <c r="D36" s="759">
        <v>134.44</v>
      </c>
      <c r="E36" s="896">
        <v>51.480000000000004</v>
      </c>
      <c r="F36" s="1172">
        <v>245.21</v>
      </c>
      <c r="G36" s="977">
        <v>93.75</v>
      </c>
    </row>
    <row r="37" spans="2:14" ht="15.75">
      <c r="B37" s="377" t="s">
        <v>519</v>
      </c>
      <c r="C37" s="543">
        <v>19514.75</v>
      </c>
      <c r="D37" s="759">
        <v>28917.54</v>
      </c>
      <c r="E37" s="896">
        <v>40059.200000000004</v>
      </c>
      <c r="F37" s="1172">
        <v>39817.020000000004</v>
      </c>
      <c r="G37" s="977">
        <v>27289.4</v>
      </c>
      <c r="I37" s="15"/>
    </row>
    <row r="38" spans="2:14" ht="15.75">
      <c r="B38" s="377" t="s">
        <v>520</v>
      </c>
      <c r="C38" s="543">
        <v>16607.79</v>
      </c>
      <c r="D38" s="759">
        <v>22228.87</v>
      </c>
      <c r="E38" s="896">
        <v>27644.9</v>
      </c>
      <c r="F38" s="1172">
        <v>21290.59</v>
      </c>
      <c r="G38" s="977">
        <v>37518.720000000001</v>
      </c>
      <c r="I38" s="344" t="s">
        <v>229</v>
      </c>
    </row>
    <row r="39" spans="2:14" ht="15.75">
      <c r="B39" s="377" t="s">
        <v>521</v>
      </c>
      <c r="C39" s="543">
        <v>424.53</v>
      </c>
      <c r="D39" s="759">
        <v>1689.87</v>
      </c>
      <c r="E39" s="896">
        <v>1426.51</v>
      </c>
      <c r="F39" s="1172">
        <v>156.99</v>
      </c>
      <c r="G39" s="977">
        <v>861.37000000000012</v>
      </c>
      <c r="I39" s="374"/>
      <c r="J39" s="293">
        <v>2018</v>
      </c>
      <c r="K39" s="293">
        <v>2019</v>
      </c>
      <c r="L39" s="293">
        <v>2020</v>
      </c>
      <c r="M39" s="293">
        <v>2021</v>
      </c>
      <c r="N39" s="293">
        <v>2022</v>
      </c>
    </row>
    <row r="40" spans="2:14" ht="15.75">
      <c r="B40" s="377" t="s">
        <v>522</v>
      </c>
      <c r="C40" s="543">
        <v>8664.2999999999993</v>
      </c>
      <c r="D40" s="759">
        <v>5124.6400000000003</v>
      </c>
      <c r="E40" s="896">
        <v>3130.29</v>
      </c>
      <c r="F40" s="1172">
        <v>1395.36</v>
      </c>
      <c r="G40" s="977">
        <v>1846.62</v>
      </c>
      <c r="I40" s="79" t="s">
        <v>40</v>
      </c>
      <c r="J40" s="375">
        <f t="shared" ref="J40:K40" si="15">J48/1000</f>
        <v>777.22623999999996</v>
      </c>
      <c r="K40" s="375">
        <f t="shared" si="15"/>
        <v>649.90585999999985</v>
      </c>
      <c r="L40" s="375">
        <f t="shared" ref="L40:M40" si="16">L48/1000</f>
        <v>806.99662999999998</v>
      </c>
      <c r="M40" s="375">
        <f t="shared" si="16"/>
        <v>770.14353000000006</v>
      </c>
      <c r="N40" s="375">
        <f t="shared" ref="N40" si="17">N48/1000</f>
        <v>748.66653000000008</v>
      </c>
    </row>
    <row r="41" spans="2:14" ht="15.75">
      <c r="B41" s="377" t="s">
        <v>523</v>
      </c>
      <c r="C41" s="543">
        <v>14834.24</v>
      </c>
      <c r="D41" s="759">
        <v>18090.149999999998</v>
      </c>
      <c r="E41" s="896">
        <v>14734.59</v>
      </c>
      <c r="F41" s="1172">
        <v>31747.4</v>
      </c>
      <c r="G41" s="977">
        <v>21459.32</v>
      </c>
      <c r="I41" s="79" t="s">
        <v>41</v>
      </c>
      <c r="J41" s="375">
        <f t="shared" ref="J41:K41" si="18">J49/1000</f>
        <v>448.59867000000003</v>
      </c>
      <c r="K41" s="375">
        <f t="shared" si="18"/>
        <v>424.25984999999997</v>
      </c>
      <c r="L41" s="375">
        <f t="shared" ref="L41:M41" si="19">L49/1000</f>
        <v>329.22032999999993</v>
      </c>
      <c r="M41" s="375">
        <f t="shared" si="19"/>
        <v>358.80329999999998</v>
      </c>
      <c r="N41" s="375">
        <f t="shared" ref="N41" si="20">N49/1000</f>
        <v>310.9545</v>
      </c>
    </row>
    <row r="42" spans="2:14" ht="15.75">
      <c r="B42" s="377" t="s">
        <v>524</v>
      </c>
      <c r="C42" s="543">
        <v>570332.42000000004</v>
      </c>
      <c r="D42" s="759">
        <v>686904.93</v>
      </c>
      <c r="E42" s="896">
        <v>588957.48</v>
      </c>
      <c r="F42" s="1172">
        <v>557181.92999999993</v>
      </c>
      <c r="G42" s="977">
        <v>570096.12</v>
      </c>
      <c r="I42" s="79" t="s">
        <v>43</v>
      </c>
      <c r="J42" s="375">
        <f t="shared" ref="J42:K42" si="21">J50/1000</f>
        <v>22.370939999999994</v>
      </c>
      <c r="K42" s="375">
        <f t="shared" si="21"/>
        <v>15.181800000000001</v>
      </c>
      <c r="L42" s="375">
        <f t="shared" ref="L42:M42" si="22">L50/1000</f>
        <v>20.812960000000004</v>
      </c>
      <c r="M42" s="375">
        <f t="shared" si="22"/>
        <v>22.17155</v>
      </c>
      <c r="N42" s="375">
        <f t="shared" ref="N42" si="23">N50/1000</f>
        <v>15.574470000000002</v>
      </c>
    </row>
    <row r="43" spans="2:14" ht="15.75">
      <c r="B43" s="377" t="s">
        <v>525</v>
      </c>
      <c r="C43" s="543">
        <v>5255.64</v>
      </c>
      <c r="D43" s="759">
        <v>4676.1099999999997</v>
      </c>
      <c r="E43" s="896">
        <v>5935.74</v>
      </c>
      <c r="F43" s="1172">
        <v>6038.98</v>
      </c>
      <c r="G43" s="977">
        <v>14574.07</v>
      </c>
      <c r="I43" s="79" t="s">
        <v>42</v>
      </c>
      <c r="J43" s="375">
        <f t="shared" ref="J43:K43" si="24">J51/1000</f>
        <v>805.24232999999981</v>
      </c>
      <c r="K43" s="375">
        <f t="shared" si="24"/>
        <v>976.18122000000005</v>
      </c>
      <c r="L43" s="375">
        <f t="shared" ref="L43:M43" si="25">L51/1000</f>
        <v>900.88209999999981</v>
      </c>
      <c r="M43" s="375">
        <f t="shared" si="25"/>
        <v>866.74297000000001</v>
      </c>
      <c r="N43" s="375">
        <f t="shared" ref="N43" si="26">N51/1000</f>
        <v>1067.7493100000002</v>
      </c>
    </row>
    <row r="44" spans="2:14" ht="15.75">
      <c r="B44" s="377" t="s">
        <v>526</v>
      </c>
      <c r="C44" s="543">
        <v>5947.32</v>
      </c>
      <c r="D44" s="759">
        <v>13069.75</v>
      </c>
      <c r="E44" s="896">
        <v>10944.74</v>
      </c>
      <c r="F44" s="1172">
        <v>16388.240000000002</v>
      </c>
      <c r="G44" s="977">
        <v>33276.300000000003</v>
      </c>
      <c r="I44" s="79" t="s">
        <v>55</v>
      </c>
      <c r="J44" s="375">
        <f t="shared" ref="J44:K44" si="27">J52/1000</f>
        <v>882.64025000000015</v>
      </c>
      <c r="K44" s="375">
        <f t="shared" si="27"/>
        <v>847.0148200000001</v>
      </c>
      <c r="L44" s="375">
        <f t="shared" ref="L44:M44" si="28">L52/1000</f>
        <v>818.35536000000013</v>
      </c>
      <c r="M44" s="375">
        <f t="shared" si="28"/>
        <v>885.53037999999992</v>
      </c>
      <c r="N44" s="375">
        <f t="shared" ref="N44" si="29">N52/1000</f>
        <v>825.35483999999997</v>
      </c>
    </row>
    <row r="45" spans="2:14" ht="15.75">
      <c r="B45" s="379" t="s">
        <v>527</v>
      </c>
      <c r="C45" s="728">
        <f t="shared" ref="C45:E45" si="30">SUM(C6:C44)</f>
        <v>2168515.7999999998</v>
      </c>
      <c r="D45" s="740">
        <f t="shared" si="30"/>
        <v>2713239.52</v>
      </c>
      <c r="E45" s="897">
        <f t="shared" si="30"/>
        <v>2605099.54</v>
      </c>
      <c r="F45" s="1173">
        <f t="shared" ref="F45:G45" si="31">SUM(F6:F44)</f>
        <v>2381203.3500000006</v>
      </c>
      <c r="G45" s="1171">
        <f t="shared" si="31"/>
        <v>2438389.9099999997</v>
      </c>
      <c r="I45" s="79" t="s">
        <v>44</v>
      </c>
      <c r="J45" s="375">
        <f t="shared" ref="J45:K45" si="32">J53/1000</f>
        <v>389.18074000000001</v>
      </c>
      <c r="K45" s="375">
        <f t="shared" si="32"/>
        <v>359.52457999999996</v>
      </c>
      <c r="L45" s="375">
        <f t="shared" ref="L45:M45" si="33">L53/1000</f>
        <v>247.80699000000001</v>
      </c>
      <c r="M45" s="375">
        <f t="shared" si="33"/>
        <v>238.50151</v>
      </c>
      <c r="N45" s="375">
        <f t="shared" ref="N45" si="34">N53/1000</f>
        <v>299.75357000000002</v>
      </c>
    </row>
    <row r="46" spans="2:14" ht="15.75">
      <c r="B46" s="377" t="s">
        <v>528</v>
      </c>
      <c r="C46" s="543">
        <v>0</v>
      </c>
      <c r="D46" s="759">
        <v>0</v>
      </c>
      <c r="E46" s="896">
        <v>0</v>
      </c>
      <c r="F46" s="1172">
        <v>0</v>
      </c>
      <c r="G46" s="977">
        <v>198.44</v>
      </c>
      <c r="I46" s="15"/>
    </row>
    <row r="47" spans="2:14" ht="15.75">
      <c r="B47" s="377" t="s">
        <v>529</v>
      </c>
      <c r="C47" s="543">
        <v>1443.53</v>
      </c>
      <c r="D47" s="759">
        <v>1238.69</v>
      </c>
      <c r="E47" s="896">
        <v>3359.26</v>
      </c>
      <c r="F47" s="1172">
        <v>2820.25</v>
      </c>
      <c r="G47" s="977">
        <v>4345.6500000000005</v>
      </c>
      <c r="I47" s="374" t="s">
        <v>778</v>
      </c>
      <c r="J47" s="293">
        <v>2018</v>
      </c>
      <c r="K47" s="293">
        <v>2019</v>
      </c>
      <c r="L47" s="293">
        <v>2020</v>
      </c>
      <c r="M47" s="293">
        <v>2021</v>
      </c>
      <c r="N47" s="293">
        <v>2022</v>
      </c>
    </row>
    <row r="48" spans="2:14" ht="15.75">
      <c r="B48" s="377" t="s">
        <v>530</v>
      </c>
      <c r="C48" s="543">
        <v>0</v>
      </c>
      <c r="D48" s="759">
        <v>0</v>
      </c>
      <c r="E48" s="896">
        <v>0</v>
      </c>
      <c r="F48" s="1172">
        <v>0</v>
      </c>
      <c r="G48" s="977">
        <v>0</v>
      </c>
      <c r="I48" s="79" t="s">
        <v>40</v>
      </c>
      <c r="J48" s="375">
        <f>C53+C75</f>
        <v>777226.23999999999</v>
      </c>
      <c r="K48" s="375">
        <f>D53+D75</f>
        <v>649905.85999999987</v>
      </c>
      <c r="L48" s="375">
        <f>E53+E75</f>
        <v>806996.63</v>
      </c>
      <c r="M48" s="375">
        <f>F53+F75</f>
        <v>770143.53</v>
      </c>
      <c r="N48" s="375">
        <f>G53+G75</f>
        <v>748666.53</v>
      </c>
    </row>
    <row r="49" spans="2:14" ht="15.75">
      <c r="B49" s="377" t="s">
        <v>531</v>
      </c>
      <c r="C49" s="543">
        <v>448598.67000000004</v>
      </c>
      <c r="D49" s="759">
        <v>424259.85</v>
      </c>
      <c r="E49" s="896">
        <v>329220.32999999996</v>
      </c>
      <c r="F49" s="1172">
        <v>358803.3</v>
      </c>
      <c r="G49" s="977">
        <v>310954.5</v>
      </c>
      <c r="I49" s="79" t="s">
        <v>41</v>
      </c>
      <c r="J49" s="375">
        <f>C49</f>
        <v>448598.67000000004</v>
      </c>
      <c r="K49" s="375">
        <f>D49</f>
        <v>424259.85</v>
      </c>
      <c r="L49" s="375">
        <f>E49</f>
        <v>329220.32999999996</v>
      </c>
      <c r="M49" s="375">
        <f>F49</f>
        <v>358803.3</v>
      </c>
      <c r="N49" s="375">
        <f>G49</f>
        <v>310954.5</v>
      </c>
    </row>
    <row r="50" spans="2:14" ht="15.75">
      <c r="B50" s="377" t="s">
        <v>532</v>
      </c>
      <c r="C50" s="543">
        <v>5602.44</v>
      </c>
      <c r="D50" s="759">
        <v>6432.7699999999995</v>
      </c>
      <c r="E50" s="896">
        <v>7739.8000000000011</v>
      </c>
      <c r="F50" s="1172">
        <v>2738.05</v>
      </c>
      <c r="G50" s="977">
        <v>3593.5</v>
      </c>
      <c r="I50" s="79" t="s">
        <v>43</v>
      </c>
      <c r="J50" s="375">
        <f>C51</f>
        <v>22370.939999999995</v>
      </c>
      <c r="K50" s="375">
        <f>D51</f>
        <v>15181.800000000001</v>
      </c>
      <c r="L50" s="375">
        <f>E51</f>
        <v>20812.960000000003</v>
      </c>
      <c r="M50" s="375">
        <f>F51</f>
        <v>22171.55</v>
      </c>
      <c r="N50" s="375">
        <f>G51</f>
        <v>15574.470000000001</v>
      </c>
    </row>
    <row r="51" spans="2:14" ht="15.75">
      <c r="B51" s="377" t="s">
        <v>533</v>
      </c>
      <c r="C51" s="543">
        <v>22370.939999999995</v>
      </c>
      <c r="D51" s="759">
        <v>15181.800000000001</v>
      </c>
      <c r="E51" s="896">
        <v>20812.960000000003</v>
      </c>
      <c r="F51" s="1172">
        <v>22171.55</v>
      </c>
      <c r="G51" s="977">
        <v>15574.470000000001</v>
      </c>
      <c r="I51" s="79" t="s">
        <v>42</v>
      </c>
      <c r="J51" s="375">
        <f>C57</f>
        <v>805242.32999999984</v>
      </c>
      <c r="K51" s="375">
        <f>D57</f>
        <v>976181.22000000009</v>
      </c>
      <c r="L51" s="375">
        <f>E57</f>
        <v>900882.09999999986</v>
      </c>
      <c r="M51" s="375">
        <f>F57</f>
        <v>866742.97</v>
      </c>
      <c r="N51" s="375">
        <f>G57</f>
        <v>1067749.31</v>
      </c>
    </row>
    <row r="52" spans="2:14" ht="15.75">
      <c r="B52" s="377" t="s">
        <v>534</v>
      </c>
      <c r="C52" s="543">
        <v>1192.8</v>
      </c>
      <c r="D52" s="759">
        <v>7842.8099999999995</v>
      </c>
      <c r="E52" s="896">
        <v>9616.18</v>
      </c>
      <c r="F52" s="1172">
        <v>4605.8500000000004</v>
      </c>
      <c r="G52" s="977">
        <v>10936.96</v>
      </c>
      <c r="I52" s="79" t="s">
        <v>55</v>
      </c>
      <c r="J52" s="375">
        <f>C65</f>
        <v>882640.25000000012</v>
      </c>
      <c r="K52" s="375">
        <f>D65</f>
        <v>847014.82000000007</v>
      </c>
      <c r="L52" s="375">
        <f>E65</f>
        <v>818355.3600000001</v>
      </c>
      <c r="M52" s="375">
        <f>F65</f>
        <v>885530.37999999989</v>
      </c>
      <c r="N52" s="375">
        <f>G65</f>
        <v>825354.84</v>
      </c>
    </row>
    <row r="53" spans="2:14" ht="15.75">
      <c r="B53" s="377" t="s">
        <v>535</v>
      </c>
      <c r="C53" s="543">
        <v>28212.269999999997</v>
      </c>
      <c r="D53" s="759">
        <v>26100.94</v>
      </c>
      <c r="E53" s="896">
        <v>34860.629999999997</v>
      </c>
      <c r="F53" s="1172">
        <v>18826.55</v>
      </c>
      <c r="G53" s="977">
        <v>18575.509999999998</v>
      </c>
      <c r="I53" s="79" t="s">
        <v>44</v>
      </c>
      <c r="J53" s="375">
        <f>C69</f>
        <v>389180.74</v>
      </c>
      <c r="K53" s="375">
        <f>D69</f>
        <v>359524.57999999996</v>
      </c>
      <c r="L53" s="375">
        <f>E69</f>
        <v>247806.99000000002</v>
      </c>
      <c r="M53" s="375">
        <f>F69</f>
        <v>238501.51</v>
      </c>
      <c r="N53" s="375">
        <f>G69</f>
        <v>299753.57</v>
      </c>
    </row>
    <row r="54" spans="2:14" ht="15.75">
      <c r="B54" s="377" t="s">
        <v>536</v>
      </c>
      <c r="C54" s="543">
        <v>143473.70000000001</v>
      </c>
      <c r="D54" s="759">
        <v>141784.39000000001</v>
      </c>
      <c r="E54" s="896">
        <v>124952.45000000001</v>
      </c>
      <c r="F54" s="1172">
        <v>103578.98999999999</v>
      </c>
      <c r="G54" s="977">
        <v>150414.01</v>
      </c>
      <c r="I54" s="79"/>
    </row>
    <row r="55" spans="2:14" ht="15.75">
      <c r="B55" s="377" t="s">
        <v>537</v>
      </c>
      <c r="C55" s="543">
        <v>159361.54</v>
      </c>
      <c r="D55" s="759">
        <v>171564.21</v>
      </c>
      <c r="E55" s="896">
        <v>124744.58000000002</v>
      </c>
      <c r="F55" s="1172">
        <v>117060.94</v>
      </c>
      <c r="G55" s="977">
        <v>159246.39999999999</v>
      </c>
      <c r="I55" s="79"/>
    </row>
    <row r="56" spans="2:14" ht="15.75">
      <c r="B56" s="377" t="s">
        <v>538</v>
      </c>
      <c r="C56" s="543">
        <v>1421.5500000000002</v>
      </c>
      <c r="D56" s="759">
        <v>3914.7299999999996</v>
      </c>
      <c r="E56" s="896">
        <v>6226.8300000000008</v>
      </c>
      <c r="F56" s="1172">
        <v>32676.53</v>
      </c>
      <c r="G56" s="977">
        <v>57895.609999999993</v>
      </c>
    </row>
    <row r="57" spans="2:14" ht="16.5" thickBot="1">
      <c r="B57" s="378" t="s">
        <v>539</v>
      </c>
      <c r="C57" s="736">
        <v>805242.32999999984</v>
      </c>
      <c r="D57" s="760">
        <v>976181.22000000009</v>
      </c>
      <c r="E57" s="760">
        <v>900882.09999999986</v>
      </c>
      <c r="F57" s="760">
        <v>866742.97</v>
      </c>
      <c r="G57" s="1265">
        <v>1067749.31</v>
      </c>
    </row>
    <row r="58" spans="2:14">
      <c r="B58" s="184" t="s">
        <v>339</v>
      </c>
      <c r="C58" s="734"/>
      <c r="D58" s="734"/>
      <c r="E58" s="734"/>
      <c r="F58" s="734"/>
      <c r="G58" s="734"/>
    </row>
    <row r="59" spans="2:14" ht="15.75">
      <c r="B59" s="144"/>
      <c r="C59" s="734"/>
      <c r="D59" s="734"/>
      <c r="E59" s="734"/>
      <c r="F59" s="734"/>
      <c r="G59" s="734"/>
    </row>
    <row r="60" spans="2:14" ht="15.75">
      <c r="B60" s="1550" t="s">
        <v>765</v>
      </c>
      <c r="C60" s="1550"/>
      <c r="D60" s="1550"/>
      <c r="E60" s="1550"/>
      <c r="F60" s="1550"/>
      <c r="G60" s="1550"/>
    </row>
    <row r="61" spans="2:14" ht="15.75">
      <c r="B61" s="1551" t="s">
        <v>982</v>
      </c>
      <c r="C61" s="1552"/>
      <c r="D61" s="1552"/>
      <c r="E61" s="1552"/>
      <c r="F61" s="1552"/>
      <c r="G61" s="1552"/>
    </row>
    <row r="62" spans="2:14" ht="16.5" thickBot="1">
      <c r="B62" s="55"/>
      <c r="C62" s="734"/>
      <c r="D62" s="734"/>
      <c r="E62" s="734"/>
      <c r="F62" s="734"/>
      <c r="G62" s="734"/>
    </row>
    <row r="63" spans="2:14" ht="34.5" customHeight="1">
      <c r="B63" s="289" t="s">
        <v>490</v>
      </c>
      <c r="C63" s="737" t="s">
        <v>813</v>
      </c>
      <c r="D63" s="758">
        <v>2019</v>
      </c>
      <c r="E63" s="758">
        <v>2020</v>
      </c>
      <c r="F63" s="758">
        <v>2021</v>
      </c>
      <c r="G63" s="592">
        <v>2022</v>
      </c>
    </row>
    <row r="64" spans="2:14" ht="15.75">
      <c r="B64" s="377" t="s">
        <v>540</v>
      </c>
      <c r="C64" s="543">
        <v>96827.239999999991</v>
      </c>
      <c r="D64" s="759">
        <v>117119.9</v>
      </c>
      <c r="E64" s="896">
        <v>113108.65</v>
      </c>
      <c r="F64" s="1172">
        <v>89786.26</v>
      </c>
      <c r="G64" s="977">
        <v>91402.559999999998</v>
      </c>
    </row>
    <row r="65" spans="2:14" ht="15.75">
      <c r="B65" s="377" t="s">
        <v>541</v>
      </c>
      <c r="C65" s="543">
        <v>882640.25000000012</v>
      </c>
      <c r="D65" s="759">
        <v>847014.82000000007</v>
      </c>
      <c r="E65" s="896">
        <v>818355.3600000001</v>
      </c>
      <c r="F65" s="1172">
        <v>885530.37999999989</v>
      </c>
      <c r="G65" s="977">
        <v>825354.84</v>
      </c>
      <c r="I65" s="344" t="s">
        <v>778</v>
      </c>
    </row>
    <row r="66" spans="2:14" ht="15.75">
      <c r="B66" s="377" t="s">
        <v>542</v>
      </c>
      <c r="C66" s="543">
        <v>223567.23</v>
      </c>
      <c r="D66" s="759">
        <v>313570.71999999997</v>
      </c>
      <c r="E66" s="896">
        <v>237714.40000000002</v>
      </c>
      <c r="F66" s="1172">
        <v>250668.88</v>
      </c>
      <c r="G66" s="977">
        <v>301239.34999999998</v>
      </c>
      <c r="I66" s="344"/>
      <c r="J66" s="293">
        <v>2018</v>
      </c>
      <c r="K66" s="293">
        <v>2019</v>
      </c>
      <c r="L66" s="293">
        <v>2020</v>
      </c>
      <c r="M66" s="293">
        <v>2021</v>
      </c>
      <c r="N66" s="293">
        <v>2022</v>
      </c>
    </row>
    <row r="67" spans="2:14" ht="15.75">
      <c r="B67" s="377" t="s">
        <v>543</v>
      </c>
      <c r="C67" s="543">
        <v>491.49</v>
      </c>
      <c r="D67" s="759">
        <v>273.39999999999998</v>
      </c>
      <c r="E67" s="896">
        <v>220.58</v>
      </c>
      <c r="F67" s="1172">
        <v>1422.0200000000002</v>
      </c>
      <c r="G67" s="977">
        <v>235.23000000000002</v>
      </c>
      <c r="I67" s="79" t="s">
        <v>53</v>
      </c>
      <c r="J67" s="375">
        <f t="shared" ref="J67:K67" si="35">J77/1000</f>
        <v>383.48241000000002</v>
      </c>
      <c r="K67" s="375">
        <f t="shared" si="35"/>
        <v>410.70359999999999</v>
      </c>
      <c r="L67" s="375">
        <f t="shared" ref="L67:M67" si="36">L77/1000</f>
        <v>422.98500000000001</v>
      </c>
      <c r="M67" s="375">
        <f t="shared" si="36"/>
        <v>456.60864000000004</v>
      </c>
      <c r="N67" s="375">
        <f t="shared" ref="N67" si="37">N77/1000</f>
        <v>534.89664000000005</v>
      </c>
    </row>
    <row r="68" spans="2:14" ht="15.75">
      <c r="B68" s="377" t="s">
        <v>544</v>
      </c>
      <c r="C68" s="543">
        <v>405255.79000000004</v>
      </c>
      <c r="D68" s="759">
        <v>477207.36</v>
      </c>
      <c r="E68" s="896">
        <v>472416.67</v>
      </c>
      <c r="F68" s="1172">
        <v>421043.32</v>
      </c>
      <c r="G68" s="977">
        <v>519619.44000000006</v>
      </c>
      <c r="I68" s="79" t="s">
        <v>37</v>
      </c>
      <c r="J68" s="375">
        <f t="shared" ref="J68:K68" si="38">J78/1000</f>
        <v>559.35245999999995</v>
      </c>
      <c r="K68" s="375">
        <f t="shared" si="38"/>
        <v>499.72747999999996</v>
      </c>
      <c r="L68" s="375">
        <f t="shared" ref="L68:M68" si="39">L78/1000</f>
        <v>487.56402000000003</v>
      </c>
      <c r="M68" s="375">
        <f t="shared" si="39"/>
        <v>472.47913</v>
      </c>
      <c r="N68" s="375">
        <f t="shared" ref="N68" si="40">N78/1000</f>
        <v>562.82951000000003</v>
      </c>
    </row>
    <row r="69" spans="2:14" ht="15.75">
      <c r="B69" s="377" t="s">
        <v>545</v>
      </c>
      <c r="C69" s="543">
        <v>389180.74</v>
      </c>
      <c r="D69" s="759">
        <v>359524.57999999996</v>
      </c>
      <c r="E69" s="896">
        <v>247806.99000000002</v>
      </c>
      <c r="F69" s="1172">
        <v>238501.51</v>
      </c>
      <c r="G69" s="977">
        <v>299753.57</v>
      </c>
      <c r="I69" s="79" t="s">
        <v>39</v>
      </c>
      <c r="J69" s="375">
        <f t="shared" ref="J69:K69" si="41">J79/1000</f>
        <v>152.54012</v>
      </c>
      <c r="K69" s="375">
        <f t="shared" si="41"/>
        <v>109.52891999999999</v>
      </c>
      <c r="L69" s="375">
        <f t="shared" ref="L69:M69" si="42">L79/1000</f>
        <v>106.57840000000002</v>
      </c>
      <c r="M69" s="375">
        <f t="shared" si="42"/>
        <v>158.21231</v>
      </c>
      <c r="N69" s="375">
        <f t="shared" ref="N69" si="43">N79/1000</f>
        <v>134.58436</v>
      </c>
    </row>
    <row r="70" spans="2:14" ht="15.75">
      <c r="B70" s="377" t="s">
        <v>546</v>
      </c>
      <c r="C70" s="543">
        <v>540636.9</v>
      </c>
      <c r="D70" s="759">
        <v>618996.99</v>
      </c>
      <c r="E70" s="896">
        <v>589177.36</v>
      </c>
      <c r="F70" s="1172">
        <v>495858.71</v>
      </c>
      <c r="G70" s="977">
        <v>474049.83</v>
      </c>
      <c r="I70" s="152" t="s">
        <v>38</v>
      </c>
      <c r="J70" s="375">
        <f t="shared" ref="J70:K70" si="44">J80/1000</f>
        <v>443.18272999999999</v>
      </c>
      <c r="K70" s="375">
        <f t="shared" si="44"/>
        <v>452.80830000000003</v>
      </c>
      <c r="L70" s="375">
        <f t="shared" ref="L70:M70" si="45">L80/1000</f>
        <v>403.72950999999995</v>
      </c>
      <c r="M70" s="375">
        <f t="shared" si="45"/>
        <v>390.67061000000001</v>
      </c>
      <c r="N70" s="375">
        <f t="shared" ref="N70" si="46">N80/1000</f>
        <v>398.04793000000006</v>
      </c>
    </row>
    <row r="71" spans="2:14" ht="15.75">
      <c r="B71" s="377" t="s">
        <v>547</v>
      </c>
      <c r="C71" s="543">
        <v>1522.8799999999999</v>
      </c>
      <c r="D71" s="759">
        <v>4224.25</v>
      </c>
      <c r="E71" s="896">
        <v>1058.72</v>
      </c>
      <c r="F71" s="1172">
        <v>5738.33</v>
      </c>
      <c r="G71" s="977">
        <v>6160.17</v>
      </c>
      <c r="I71" s="79" t="s">
        <v>54</v>
      </c>
      <c r="J71" s="375">
        <f t="shared" ref="J71:K71" si="47">J81/1000</f>
        <v>862.78582000000006</v>
      </c>
      <c r="K71" s="375">
        <f t="shared" si="47"/>
        <v>1352.4686000000002</v>
      </c>
      <c r="L71" s="375">
        <f t="shared" ref="L71:M71" si="48">L81/1000</f>
        <v>1303.8009100000002</v>
      </c>
      <c r="M71" s="375">
        <f t="shared" si="48"/>
        <v>1048.5696699999999</v>
      </c>
      <c r="N71" s="375">
        <f t="shared" ref="N71" si="49">N81/1000</f>
        <v>1198.99001</v>
      </c>
    </row>
    <row r="72" spans="2:14" ht="15.75">
      <c r="B72" s="377" t="s">
        <v>548</v>
      </c>
      <c r="C72" s="543">
        <v>204373.19</v>
      </c>
      <c r="D72" s="759">
        <v>180788.99</v>
      </c>
      <c r="E72" s="896">
        <v>139983.88</v>
      </c>
      <c r="F72" s="1172">
        <v>142582.99</v>
      </c>
      <c r="G72" s="977">
        <v>141875.63</v>
      </c>
      <c r="I72" s="79" t="s">
        <v>611</v>
      </c>
      <c r="J72" s="375">
        <f t="shared" ref="J72:K72" si="50">J82/1000</f>
        <v>685.92580999999996</v>
      </c>
      <c r="K72" s="375">
        <f t="shared" si="50"/>
        <v>733.03941000000009</v>
      </c>
      <c r="L72" s="375">
        <f t="shared" ref="L72:M72" si="51">L82/1000</f>
        <v>799.06715999999994</v>
      </c>
      <c r="M72" s="375">
        <f t="shared" si="51"/>
        <v>629.92185000000006</v>
      </c>
      <c r="N72" s="375">
        <f t="shared" ref="N72" si="52">N82/1000</f>
        <v>643.48212000000001</v>
      </c>
    </row>
    <row r="73" spans="2:14" ht="15.75">
      <c r="B73" s="377" t="s">
        <v>549</v>
      </c>
      <c r="C73" s="543">
        <v>352958.23</v>
      </c>
      <c r="D73" s="759">
        <v>360811.70000000007</v>
      </c>
      <c r="E73" s="896">
        <v>323175.86</v>
      </c>
      <c r="F73" s="1172">
        <v>340529.66</v>
      </c>
      <c r="G73" s="977">
        <v>324233.54000000004</v>
      </c>
    </row>
    <row r="74" spans="2:14" ht="15.75">
      <c r="B74" s="377" t="s">
        <v>550</v>
      </c>
      <c r="C74" s="543">
        <v>27610.34</v>
      </c>
      <c r="D74" s="759">
        <v>41697.93</v>
      </c>
      <c r="E74" s="896">
        <v>34163.9</v>
      </c>
      <c r="F74" s="1172">
        <v>15693.019999999999</v>
      </c>
      <c r="G74" s="977">
        <v>34505.96</v>
      </c>
    </row>
    <row r="75" spans="2:14" ht="15.75">
      <c r="B75" s="377" t="s">
        <v>551</v>
      </c>
      <c r="C75" s="543">
        <v>749013.97</v>
      </c>
      <c r="D75" s="759">
        <v>623804.91999999993</v>
      </c>
      <c r="E75" s="896">
        <v>772136</v>
      </c>
      <c r="F75" s="1172">
        <v>751316.98</v>
      </c>
      <c r="G75" s="977">
        <v>730091.02</v>
      </c>
      <c r="I75" s="344" t="s">
        <v>778</v>
      </c>
    </row>
    <row r="76" spans="2:14" ht="15.75">
      <c r="B76" s="377" t="s">
        <v>552</v>
      </c>
      <c r="C76" s="543">
        <v>3031.1</v>
      </c>
      <c r="D76" s="759">
        <v>6059.53</v>
      </c>
      <c r="E76" s="896">
        <v>3173.22</v>
      </c>
      <c r="F76" s="1172">
        <v>2890.73</v>
      </c>
      <c r="G76" s="977">
        <v>2355.7400000000002</v>
      </c>
      <c r="I76" s="344" t="s">
        <v>768</v>
      </c>
      <c r="J76" s="293">
        <v>2018</v>
      </c>
      <c r="K76" s="293">
        <v>2019</v>
      </c>
      <c r="L76" s="293">
        <v>2020</v>
      </c>
      <c r="M76" s="293">
        <v>2021</v>
      </c>
      <c r="N76" s="293">
        <v>2022</v>
      </c>
    </row>
    <row r="77" spans="2:14" ht="15.75">
      <c r="B77" s="377" t="s">
        <v>553</v>
      </c>
      <c r="C77" s="543">
        <v>12615.23</v>
      </c>
      <c r="D77" s="759">
        <v>14203.48</v>
      </c>
      <c r="E77" s="896">
        <v>6497.7999999999993</v>
      </c>
      <c r="F77" s="1172">
        <v>10480.98</v>
      </c>
      <c r="G77" s="977">
        <v>9686.880000000001</v>
      </c>
      <c r="I77" s="79" t="s">
        <v>53</v>
      </c>
      <c r="J77" s="372">
        <f t="shared" ref="J77:N79" si="53">C87</f>
        <v>383482.41000000003</v>
      </c>
      <c r="K77" s="372">
        <f t="shared" si="53"/>
        <v>410703.6</v>
      </c>
      <c r="L77" s="372">
        <f t="shared" si="53"/>
        <v>422985</v>
      </c>
      <c r="M77" s="372">
        <f t="shared" si="53"/>
        <v>456608.64</v>
      </c>
      <c r="N77" s="372">
        <f t="shared" si="53"/>
        <v>534896.64000000001</v>
      </c>
    </row>
    <row r="78" spans="2:14" ht="15.75">
      <c r="B78" s="377" t="s">
        <v>554</v>
      </c>
      <c r="C78" s="543">
        <v>11766.1</v>
      </c>
      <c r="D78" s="759">
        <v>25348.489999999998</v>
      </c>
      <c r="E78" s="896">
        <v>51193.39</v>
      </c>
      <c r="F78" s="1172">
        <v>18684.080000000002</v>
      </c>
      <c r="G78" s="977">
        <v>38813.100000000006</v>
      </c>
      <c r="I78" s="79" t="s">
        <v>37</v>
      </c>
      <c r="J78" s="372">
        <f t="shared" si="53"/>
        <v>559352.46</v>
      </c>
      <c r="K78" s="372">
        <f t="shared" si="53"/>
        <v>499727.48</v>
      </c>
      <c r="L78" s="372">
        <f t="shared" si="53"/>
        <v>487564.02</v>
      </c>
      <c r="M78" s="372">
        <f t="shared" si="53"/>
        <v>472479.13</v>
      </c>
      <c r="N78" s="372">
        <f t="shared" si="53"/>
        <v>562829.51</v>
      </c>
    </row>
    <row r="79" spans="2:14" ht="15.75">
      <c r="B79" s="377" t="s">
        <v>555</v>
      </c>
      <c r="C79" s="543">
        <v>0</v>
      </c>
      <c r="D79" s="759">
        <v>0</v>
      </c>
      <c r="E79" s="896">
        <v>0</v>
      </c>
      <c r="F79" s="1172">
        <v>0</v>
      </c>
      <c r="G79" s="977">
        <v>0</v>
      </c>
      <c r="I79" s="79" t="s">
        <v>39</v>
      </c>
      <c r="J79" s="372">
        <f t="shared" si="53"/>
        <v>152540.12</v>
      </c>
      <c r="K79" s="372">
        <f t="shared" si="53"/>
        <v>109528.91999999998</v>
      </c>
      <c r="L79" s="372">
        <f t="shared" si="53"/>
        <v>106578.40000000002</v>
      </c>
      <c r="M79" s="372">
        <f t="shared" si="53"/>
        <v>158212.31</v>
      </c>
      <c r="N79" s="372">
        <f t="shared" si="53"/>
        <v>134584.36000000002</v>
      </c>
    </row>
    <row r="80" spans="2:14" ht="15.75">
      <c r="B80" s="379" t="s">
        <v>1055</v>
      </c>
      <c r="C80" s="371">
        <f t="shared" ref="C80:E80" si="54">SUM(C68:C79,C64:C66,C46:C57)</f>
        <v>5517918.96</v>
      </c>
      <c r="D80" s="761">
        <f t="shared" si="54"/>
        <v>5764875.0699999984</v>
      </c>
      <c r="E80" s="899">
        <f t="shared" si="54"/>
        <v>5372377.3199999994</v>
      </c>
      <c r="F80" s="1175">
        <f t="shared" ref="F80:G80" si="55">SUM(F68:F79,F64:F66,F46:F57)</f>
        <v>5199330.8099999996</v>
      </c>
      <c r="G80" s="1174">
        <f t="shared" si="55"/>
        <v>5598625.9900000002</v>
      </c>
      <c r="I80" s="152" t="s">
        <v>38</v>
      </c>
      <c r="J80" s="372">
        <f>SUM(C90:C97)</f>
        <v>443182.73</v>
      </c>
      <c r="K80" s="372">
        <f>SUM(D90:D97)</f>
        <v>452808.30000000005</v>
      </c>
      <c r="L80" s="372">
        <f>SUM(E90:E97)</f>
        <v>403729.50999999995</v>
      </c>
      <c r="M80" s="372">
        <f>SUM(F90:F97)</f>
        <v>390670.61</v>
      </c>
      <c r="N80" s="372">
        <f>SUM(G90:G97)</f>
        <v>398047.93000000005</v>
      </c>
    </row>
    <row r="81" spans="2:14" ht="15.75">
      <c r="B81" s="377" t="s">
        <v>556</v>
      </c>
      <c r="C81" s="543">
        <v>685925.80999999994</v>
      </c>
      <c r="D81" s="759">
        <v>733039.41</v>
      </c>
      <c r="E81" s="896">
        <v>799067.15999999992</v>
      </c>
      <c r="F81" s="1172">
        <v>629921.85000000009</v>
      </c>
      <c r="G81" s="977">
        <v>643482.12</v>
      </c>
      <c r="H81" s="383"/>
      <c r="I81" s="79" t="s">
        <v>54</v>
      </c>
      <c r="J81" s="372">
        <f>C84</f>
        <v>862785.82000000007</v>
      </c>
      <c r="K81" s="372">
        <f>D84</f>
        <v>1352468.6</v>
      </c>
      <c r="L81" s="372">
        <f>E84</f>
        <v>1303800.9100000001</v>
      </c>
      <c r="M81" s="372">
        <f>F84</f>
        <v>1048569.6699999999</v>
      </c>
      <c r="N81" s="372">
        <f>G84</f>
        <v>1198990.01</v>
      </c>
    </row>
    <row r="82" spans="2:14" ht="15.75">
      <c r="B82" s="377" t="s">
        <v>557</v>
      </c>
      <c r="C82" s="543">
        <v>2232813.9500000002</v>
      </c>
      <c r="D82" s="759">
        <v>2168913.62</v>
      </c>
      <c r="E82" s="896">
        <v>2077112.99</v>
      </c>
      <c r="F82" s="1172">
        <v>1950307.9700000002</v>
      </c>
      <c r="G82" s="977">
        <v>2029731</v>
      </c>
      <c r="I82" s="79" t="s">
        <v>611</v>
      </c>
      <c r="J82" s="372">
        <f>C81</f>
        <v>685925.80999999994</v>
      </c>
      <c r="K82" s="372">
        <f>D81</f>
        <v>733039.41</v>
      </c>
      <c r="L82" s="372">
        <f>E81</f>
        <v>799067.15999999992</v>
      </c>
      <c r="M82" s="372">
        <f>F81</f>
        <v>629921.85000000009</v>
      </c>
      <c r="N82" s="372">
        <f>G81</f>
        <v>643482.12</v>
      </c>
    </row>
    <row r="83" spans="2:14" ht="15.75">
      <c r="B83" s="377" t="s">
        <v>558</v>
      </c>
      <c r="C83" s="543">
        <v>34410.86</v>
      </c>
      <c r="D83" s="759">
        <v>45018.91</v>
      </c>
      <c r="E83" s="896">
        <v>49785.61</v>
      </c>
      <c r="F83" s="1172">
        <v>56687.85</v>
      </c>
      <c r="G83" s="977">
        <v>73783.839999999997</v>
      </c>
      <c r="I83" s="79"/>
    </row>
    <row r="84" spans="2:14" ht="15.75">
      <c r="B84" s="377" t="s">
        <v>559</v>
      </c>
      <c r="C84" s="543">
        <v>862785.82000000007</v>
      </c>
      <c r="D84" s="759">
        <v>1352468.6</v>
      </c>
      <c r="E84" s="896">
        <v>1303800.9100000001</v>
      </c>
      <c r="F84" s="1172">
        <v>1048569.6699999999</v>
      </c>
      <c r="G84" s="977">
        <v>1198990.01</v>
      </c>
      <c r="I84" s="79"/>
    </row>
    <row r="85" spans="2:14" ht="15.75">
      <c r="B85" s="377" t="s">
        <v>560</v>
      </c>
      <c r="C85" s="543">
        <v>2108.75</v>
      </c>
      <c r="D85" s="759">
        <v>3055.7599999999998</v>
      </c>
      <c r="E85" s="896">
        <v>3125.8499999999995</v>
      </c>
      <c r="F85" s="1172">
        <v>3050.8500000000004</v>
      </c>
      <c r="G85" s="977">
        <v>4228.2300000000005</v>
      </c>
    </row>
    <row r="86" spans="2:14" ht="15.75">
      <c r="B86" s="379" t="s">
        <v>561</v>
      </c>
      <c r="C86" s="728">
        <f>SUM(C81:C85)</f>
        <v>3818045.1900000004</v>
      </c>
      <c r="D86" s="740">
        <f>SUM(D81:D85)</f>
        <v>4302496.3000000007</v>
      </c>
      <c r="E86" s="897">
        <f>SUM(E81:E85)</f>
        <v>4232892.5199999996</v>
      </c>
      <c r="F86" s="1173">
        <f>SUM(F81:F85)</f>
        <v>3688538.1900000004</v>
      </c>
      <c r="G86" s="898">
        <f>SUM(G81:G85)</f>
        <v>3950215.1999999997</v>
      </c>
    </row>
    <row r="87" spans="2:14" ht="15.75">
      <c r="B87" s="377" t="s">
        <v>562</v>
      </c>
      <c r="C87" s="543">
        <v>383482.41000000003</v>
      </c>
      <c r="D87" s="759">
        <v>410703.6</v>
      </c>
      <c r="E87" s="896">
        <v>422985</v>
      </c>
      <c r="F87" s="1172">
        <v>456608.64</v>
      </c>
      <c r="G87" s="977">
        <v>534896.64000000001</v>
      </c>
    </row>
    <row r="88" spans="2:14" ht="15.75">
      <c r="B88" s="377" t="s">
        <v>25</v>
      </c>
      <c r="C88" s="543">
        <v>559352.46</v>
      </c>
      <c r="D88" s="759">
        <v>499727.48</v>
      </c>
      <c r="E88" s="896">
        <v>487564.02</v>
      </c>
      <c r="F88" s="1172">
        <v>472479.13</v>
      </c>
      <c r="G88" s="977">
        <v>562829.51</v>
      </c>
    </row>
    <row r="89" spans="2:14" ht="15.75">
      <c r="B89" s="377" t="s">
        <v>563</v>
      </c>
      <c r="C89" s="543">
        <v>152540.12</v>
      </c>
      <c r="D89" s="759">
        <v>109528.91999999998</v>
      </c>
      <c r="E89" s="896">
        <v>106578.40000000002</v>
      </c>
      <c r="F89" s="1172">
        <v>158212.31</v>
      </c>
      <c r="G89" s="977">
        <v>134584.36000000002</v>
      </c>
    </row>
    <row r="90" spans="2:14" ht="15.75">
      <c r="B90" s="377" t="s">
        <v>564</v>
      </c>
      <c r="C90" s="543">
        <v>12313.39</v>
      </c>
      <c r="D90" s="759">
        <v>12378.6</v>
      </c>
      <c r="E90" s="896">
        <v>13420.34</v>
      </c>
      <c r="F90" s="1172">
        <v>10860.210000000001</v>
      </c>
      <c r="G90" s="977">
        <v>11113.45</v>
      </c>
    </row>
    <row r="91" spans="2:14" ht="15.75">
      <c r="B91" s="377" t="s">
        <v>565</v>
      </c>
      <c r="C91" s="543">
        <v>0</v>
      </c>
      <c r="D91" s="759">
        <v>0</v>
      </c>
      <c r="E91" s="896"/>
      <c r="F91" s="1172">
        <v>0</v>
      </c>
      <c r="G91" s="977">
        <v>0</v>
      </c>
    </row>
    <row r="92" spans="2:14" ht="15.75">
      <c r="B92" s="377" t="s">
        <v>566</v>
      </c>
      <c r="C92" s="543">
        <v>50115.96</v>
      </c>
      <c r="D92" s="759">
        <v>46438.179999999993</v>
      </c>
      <c r="E92" s="896">
        <v>30405.510000000006</v>
      </c>
      <c r="F92" s="1172">
        <v>15675.5</v>
      </c>
      <c r="G92" s="977">
        <v>17804.810000000001</v>
      </c>
      <c r="I92" s="383"/>
    </row>
    <row r="93" spans="2:14" ht="15.75">
      <c r="B93" s="377" t="s">
        <v>567</v>
      </c>
      <c r="C93" s="543">
        <v>138223.91</v>
      </c>
      <c r="D93" s="759">
        <v>150986.47</v>
      </c>
      <c r="E93" s="896">
        <v>144306.99</v>
      </c>
      <c r="F93" s="1172">
        <v>151300.70000000001</v>
      </c>
      <c r="G93" s="977">
        <v>166788.90000000002</v>
      </c>
    </row>
    <row r="94" spans="2:14" ht="15.75">
      <c r="B94" s="377" t="s">
        <v>568</v>
      </c>
      <c r="C94" s="543">
        <v>172.29999999999998</v>
      </c>
      <c r="D94" s="759">
        <v>294.23</v>
      </c>
      <c r="E94" s="896">
        <v>128.44</v>
      </c>
      <c r="F94" s="1172">
        <v>0</v>
      </c>
      <c r="G94" s="977">
        <v>187.57</v>
      </c>
    </row>
    <row r="95" spans="2:14" ht="15.75">
      <c r="B95" s="377" t="s">
        <v>569</v>
      </c>
      <c r="C95" s="543">
        <v>85030.91</v>
      </c>
      <c r="D95" s="759">
        <v>90827.33</v>
      </c>
      <c r="E95" s="896">
        <v>80726.81</v>
      </c>
      <c r="F95" s="1172">
        <v>88583.48</v>
      </c>
      <c r="G95" s="977">
        <v>95342.17</v>
      </c>
    </row>
    <row r="96" spans="2:14" ht="15.75">
      <c r="B96" s="377" t="s">
        <v>570</v>
      </c>
      <c r="C96" s="543">
        <v>152853.57</v>
      </c>
      <c r="D96" s="759">
        <v>143554.21000000002</v>
      </c>
      <c r="E96" s="896">
        <v>126400.42</v>
      </c>
      <c r="F96" s="1172">
        <v>118154.72</v>
      </c>
      <c r="G96" s="977">
        <v>99786.530000000013</v>
      </c>
    </row>
    <row r="97" spans="2:7" ht="15.75">
      <c r="B97" s="377" t="s">
        <v>571</v>
      </c>
      <c r="C97" s="543">
        <v>4472.6900000000005</v>
      </c>
      <c r="D97" s="759">
        <v>8329.2799999999988</v>
      </c>
      <c r="E97" s="896">
        <v>8341</v>
      </c>
      <c r="F97" s="1172">
        <v>6096</v>
      </c>
      <c r="G97" s="977">
        <v>7024.5</v>
      </c>
    </row>
    <row r="98" spans="2:7" ht="15.75">
      <c r="B98" s="379" t="s">
        <v>572</v>
      </c>
      <c r="C98" s="728">
        <f>SUM(C87:C97)</f>
        <v>1538557.7199999997</v>
      </c>
      <c r="D98" s="740">
        <f>SUM(D87:D97)</f>
        <v>1472768.3</v>
      </c>
      <c r="E98" s="897">
        <f>SUM(E87:E97)</f>
        <v>1420856.93</v>
      </c>
      <c r="F98" s="1173">
        <f>SUM(F87:F97)</f>
        <v>1477970.69</v>
      </c>
      <c r="G98" s="1171">
        <f>SUM(G87:G97)</f>
        <v>1630358.44</v>
      </c>
    </row>
    <row r="99" spans="2:7" ht="15.75">
      <c r="B99" s="377" t="s">
        <v>573</v>
      </c>
      <c r="C99" s="543">
        <v>0</v>
      </c>
      <c r="D99" s="759">
        <v>0</v>
      </c>
      <c r="E99" s="896">
        <v>0</v>
      </c>
      <c r="F99" s="1172">
        <v>0</v>
      </c>
      <c r="G99" s="977">
        <v>0</v>
      </c>
    </row>
    <row r="100" spans="2:7" ht="15.75">
      <c r="B100" s="377" t="s">
        <v>574</v>
      </c>
      <c r="C100" s="543">
        <v>20474.53</v>
      </c>
      <c r="D100" s="759">
        <v>21147.79</v>
      </c>
      <c r="E100" s="896">
        <v>23644.199999999997</v>
      </c>
      <c r="F100" s="1172">
        <v>47792.54</v>
      </c>
      <c r="G100" s="977">
        <v>20116.079999999998</v>
      </c>
    </row>
    <row r="101" spans="2:7" ht="15.75">
      <c r="B101" s="377" t="s">
        <v>575</v>
      </c>
      <c r="C101" s="543">
        <v>176650.97999999998</v>
      </c>
      <c r="D101" s="759">
        <v>134015.20000000001</v>
      </c>
      <c r="E101" s="896">
        <v>173865.97</v>
      </c>
      <c r="F101" s="1172">
        <v>102998.8</v>
      </c>
      <c r="G101" s="977">
        <v>125357.78000000001</v>
      </c>
    </row>
    <row r="102" spans="2:7" ht="15.75">
      <c r="B102" s="377" t="s">
        <v>576</v>
      </c>
      <c r="C102" s="543">
        <v>270784.61</v>
      </c>
      <c r="D102" s="759">
        <v>267995.84000000003</v>
      </c>
      <c r="E102" s="896">
        <v>308604.36</v>
      </c>
      <c r="F102" s="1172">
        <v>277949.44</v>
      </c>
      <c r="G102" s="977">
        <v>268340.03000000003</v>
      </c>
    </row>
    <row r="103" spans="2:7" ht="15.75">
      <c r="B103" s="377" t="s">
        <v>577</v>
      </c>
      <c r="C103" s="543">
        <v>110417.26999999999</v>
      </c>
      <c r="D103" s="759">
        <v>93402.43</v>
      </c>
      <c r="E103" s="896">
        <v>108271.63</v>
      </c>
      <c r="F103" s="1172">
        <v>105026.47999999998</v>
      </c>
      <c r="G103" s="977">
        <v>64263.489999999991</v>
      </c>
    </row>
    <row r="104" spans="2:7" ht="15.75">
      <c r="B104" s="377" t="s">
        <v>578</v>
      </c>
      <c r="C104" s="543">
        <v>1336.28</v>
      </c>
      <c r="D104" s="759">
        <v>622.47</v>
      </c>
      <c r="E104" s="896">
        <v>2023.2400000000002</v>
      </c>
      <c r="F104" s="1172">
        <v>9216.36</v>
      </c>
      <c r="G104" s="977">
        <v>0</v>
      </c>
    </row>
    <row r="105" spans="2:7" ht="15.75">
      <c r="B105" s="377" t="s">
        <v>579</v>
      </c>
      <c r="C105" s="543">
        <v>1356.83</v>
      </c>
      <c r="D105" s="759">
        <v>2202.5500000000002</v>
      </c>
      <c r="E105" s="896">
        <v>395.6</v>
      </c>
      <c r="F105" s="1172">
        <v>636.51</v>
      </c>
      <c r="G105" s="977">
        <v>6030.2899999999991</v>
      </c>
    </row>
    <row r="106" spans="2:7" ht="15.75">
      <c r="B106" s="377" t="s">
        <v>580</v>
      </c>
      <c r="C106" s="543">
        <v>4819.59</v>
      </c>
      <c r="D106" s="759">
        <v>3535.49</v>
      </c>
      <c r="E106" s="896">
        <v>3321.6299999999997</v>
      </c>
      <c r="F106" s="1172">
        <v>3870.51</v>
      </c>
      <c r="G106" s="977">
        <v>6279.77</v>
      </c>
    </row>
    <row r="107" spans="2:7" ht="15.75">
      <c r="B107" s="377" t="s">
        <v>581</v>
      </c>
      <c r="C107" s="543">
        <v>54354.180000000008</v>
      </c>
      <c r="D107" s="759">
        <v>72105.86</v>
      </c>
      <c r="E107" s="896">
        <v>63355.61</v>
      </c>
      <c r="F107" s="1172">
        <v>102769.03</v>
      </c>
      <c r="G107" s="977">
        <v>252459.53</v>
      </c>
    </row>
    <row r="108" spans="2:7" ht="15.75">
      <c r="B108" s="377" t="s">
        <v>582</v>
      </c>
      <c r="C108" s="543">
        <v>0</v>
      </c>
      <c r="D108" s="759">
        <v>0</v>
      </c>
      <c r="E108" s="896">
        <v>0</v>
      </c>
      <c r="F108" s="1172">
        <v>0</v>
      </c>
      <c r="G108" s="977">
        <v>0</v>
      </c>
    </row>
    <row r="109" spans="2:7" ht="15.75">
      <c r="B109" s="377" t="s">
        <v>583</v>
      </c>
      <c r="C109" s="543">
        <v>96.1</v>
      </c>
      <c r="D109" s="759">
        <v>89.58</v>
      </c>
      <c r="E109" s="896">
        <v>0</v>
      </c>
      <c r="F109" s="1172">
        <v>42.42</v>
      </c>
      <c r="G109" s="977">
        <v>112.11</v>
      </c>
    </row>
    <row r="110" spans="2:7" ht="15.75">
      <c r="B110" s="377" t="s">
        <v>584</v>
      </c>
      <c r="C110" s="543">
        <v>1757.01</v>
      </c>
      <c r="D110" s="759">
        <v>1235.78</v>
      </c>
      <c r="E110" s="896">
        <v>2897.2200000000003</v>
      </c>
      <c r="F110" s="1172">
        <v>1858.4199999999998</v>
      </c>
      <c r="G110" s="977">
        <v>1072.1399999999999</v>
      </c>
    </row>
    <row r="111" spans="2:7" ht="15.75">
      <c r="B111" s="377" t="s">
        <v>585</v>
      </c>
      <c r="C111" s="543">
        <v>5904.01</v>
      </c>
      <c r="D111" s="759">
        <v>14975.439999999999</v>
      </c>
      <c r="E111" s="896">
        <v>23062.47</v>
      </c>
      <c r="F111" s="1172">
        <v>16344.17</v>
      </c>
      <c r="G111" s="977">
        <v>7695.3</v>
      </c>
    </row>
    <row r="112" spans="2:7" ht="15.75">
      <c r="B112" s="377" t="s">
        <v>586</v>
      </c>
      <c r="C112" s="543">
        <v>91627.819999999992</v>
      </c>
      <c r="D112" s="759">
        <v>99472.7</v>
      </c>
      <c r="E112" s="896">
        <v>109153.18</v>
      </c>
      <c r="F112" s="1172">
        <v>84986.78</v>
      </c>
      <c r="G112" s="977">
        <v>55700.399999999994</v>
      </c>
    </row>
    <row r="113" spans="2:9" ht="15.75">
      <c r="B113" s="377" t="s">
        <v>587</v>
      </c>
      <c r="C113" s="543">
        <v>917.79</v>
      </c>
      <c r="D113" s="759">
        <v>1498.6400000000003</v>
      </c>
      <c r="E113" s="896">
        <v>1047.96</v>
      </c>
      <c r="F113" s="1172">
        <v>590.16999999999996</v>
      </c>
      <c r="G113" s="977">
        <v>399.42999999999995</v>
      </c>
    </row>
    <row r="114" spans="2:9" ht="15.75">
      <c r="B114" s="377" t="s">
        <v>588</v>
      </c>
      <c r="C114" s="543">
        <v>690.62</v>
      </c>
      <c r="D114" s="759">
        <v>0</v>
      </c>
      <c r="E114" s="896">
        <v>21.3</v>
      </c>
      <c r="F114" s="1172">
        <v>7.26</v>
      </c>
      <c r="G114" s="977">
        <v>30.01</v>
      </c>
    </row>
    <row r="115" spans="2:9" ht="15.75">
      <c r="B115" s="377" t="s">
        <v>589</v>
      </c>
      <c r="C115" s="543">
        <v>18915.03</v>
      </c>
      <c r="D115" s="759">
        <v>20178.89</v>
      </c>
      <c r="E115" s="896">
        <v>18544.989999999998</v>
      </c>
      <c r="F115" s="1172">
        <v>18566.120000000003</v>
      </c>
      <c r="G115" s="977">
        <v>22487.68</v>
      </c>
    </row>
    <row r="116" spans="2:9" ht="15.75">
      <c r="B116" s="377" t="s">
        <v>590</v>
      </c>
      <c r="C116" s="543">
        <v>5239.8199999999988</v>
      </c>
      <c r="D116" s="759">
        <v>7809.09</v>
      </c>
      <c r="E116" s="896">
        <v>9441.2699999999986</v>
      </c>
      <c r="F116" s="1172">
        <v>9479.5300000000007</v>
      </c>
      <c r="G116" s="977">
        <v>9534.7900000000009</v>
      </c>
    </row>
    <row r="117" spans="2:9" ht="15.75">
      <c r="B117" s="377" t="s">
        <v>591</v>
      </c>
      <c r="C117" s="543">
        <v>491.49</v>
      </c>
      <c r="D117" s="759">
        <v>288</v>
      </c>
      <c r="E117" s="896">
        <v>220.58</v>
      </c>
      <c r="F117" s="1172">
        <v>1422.0200000000002</v>
      </c>
      <c r="G117" s="977">
        <v>235.23000000000002</v>
      </c>
    </row>
    <row r="118" spans="2:9" ht="15.75">
      <c r="B118" s="379" t="s">
        <v>1056</v>
      </c>
      <c r="C118" s="728">
        <f>SUM(C99:C117)</f>
        <v>765833.96</v>
      </c>
      <c r="D118" s="740">
        <f>SUM(D99:D117)</f>
        <v>740575.74999999988</v>
      </c>
      <c r="E118" s="897">
        <f>SUM(E99:E117)</f>
        <v>847871.20999999985</v>
      </c>
      <c r="F118" s="1173">
        <f>SUM(F99:F117)</f>
        <v>783556.56000000029</v>
      </c>
      <c r="G118" s="1171">
        <f>SUM(G99:G117)</f>
        <v>840114.06000000017</v>
      </c>
    </row>
    <row r="119" spans="2:9" ht="15.75">
      <c r="B119" s="377" t="s">
        <v>484</v>
      </c>
      <c r="C119" s="543">
        <v>450400.03999999992</v>
      </c>
      <c r="D119" s="759">
        <v>489267.61</v>
      </c>
      <c r="E119" s="896">
        <v>505120.66000000003</v>
      </c>
      <c r="F119" s="1172">
        <v>484340.15</v>
      </c>
      <c r="G119" s="977">
        <v>734599</v>
      </c>
      <c r="H119" s="733"/>
      <c r="I119" s="733"/>
    </row>
    <row r="120" spans="2:9" ht="16.5" thickBot="1">
      <c r="B120" s="380" t="s">
        <v>592</v>
      </c>
      <c r="C120" s="738">
        <f>(C45+C80+C86+C98+C118+C119)</f>
        <v>14259271.669999998</v>
      </c>
      <c r="D120" s="762">
        <f>(D45+D80+D86+D98+D118+D119)</f>
        <v>15483222.549999999</v>
      </c>
      <c r="E120" s="900">
        <f>(E45+E80+E86+E98+E118+E119)</f>
        <v>14984218.179999998</v>
      </c>
      <c r="F120" s="900">
        <f>(F45+F80+F86+F98+F118+F119)</f>
        <v>14014939.750000002</v>
      </c>
      <c r="G120" s="762">
        <f>(G45+G80+G86+G98+G118+G119)</f>
        <v>15192302.6</v>
      </c>
    </row>
    <row r="121" spans="2:9">
      <c r="B121" s="28" t="s">
        <v>593</v>
      </c>
      <c r="H121" s="448"/>
    </row>
    <row r="122" spans="2:9">
      <c r="B122" s="290" t="s">
        <v>594</v>
      </c>
    </row>
    <row r="123" spans="2:9">
      <c r="B123" s="290"/>
    </row>
    <row r="124" spans="2:9">
      <c r="B124" s="290"/>
      <c r="I124" s="383"/>
    </row>
    <row r="125" spans="2:9">
      <c r="I125" s="383"/>
    </row>
    <row r="126" spans="2:9">
      <c r="C126" s="739"/>
      <c r="D126" s="739"/>
      <c r="E126" s="739"/>
      <c r="F126" s="739"/>
      <c r="G126" s="739"/>
    </row>
  </sheetData>
  <mergeCells count="4">
    <mergeCell ref="B2:G2"/>
    <mergeCell ref="B3:G3"/>
    <mergeCell ref="B60:G60"/>
    <mergeCell ref="B61:G61"/>
  </mergeCells>
  <pageMargins left="0.7" right="0.7" top="0.75" bottom="0.75" header="0.3" footer="0.3"/>
  <pageSetup scale="90" orientation="portrait" r:id="rId1"/>
  <ignoredErrors>
    <ignoredError sqref="C45:D45 F45:G45" formulaRange="1"/>
    <ignoredError sqref="C63:D63" numberStoredAsText="1"/>
  </ignoredErrors>
  <drawing r:id="rId2"/>
</worksheet>
</file>

<file path=xl/worksheets/sheet31.xml><?xml version="1.0" encoding="utf-8"?>
<worksheet xmlns="http://schemas.openxmlformats.org/spreadsheetml/2006/main" xmlns:r="http://schemas.openxmlformats.org/officeDocument/2006/relationships">
  <sheetPr codeName="Sheet31"/>
  <dimension ref="A1:O129"/>
  <sheetViews>
    <sheetView showGridLines="0" workbookViewId="0"/>
  </sheetViews>
  <sheetFormatPr defaultColWidth="8.88671875" defaultRowHeight="15"/>
  <cols>
    <col min="1" max="1" width="6.21875" style="796" customWidth="1"/>
    <col min="2" max="2" width="20.77734375" style="685" customWidth="1"/>
    <col min="3" max="3" width="7.109375" style="685" customWidth="1"/>
    <col min="4" max="4" width="7" style="685" customWidth="1"/>
    <col min="5" max="5" width="7.109375" style="685" customWidth="1"/>
    <col min="6" max="7" width="6.88671875" style="685" customWidth="1"/>
    <col min="8" max="8" width="7.6640625" style="685" customWidth="1"/>
    <col min="9" max="9" width="7.109375" style="685" customWidth="1"/>
    <col min="10" max="11" width="7.21875" style="685" customWidth="1"/>
    <col min="12" max="14" width="7.33203125" style="60" customWidth="1"/>
    <col min="15" max="16384" width="8.88671875" style="685"/>
  </cols>
  <sheetData>
    <row r="1" spans="2:15" s="413" customFormat="1" ht="15.75">
      <c r="B1" s="983" t="s">
        <v>446</v>
      </c>
      <c r="C1" s="1201"/>
      <c r="D1" s="1201"/>
      <c r="E1" s="1201"/>
      <c r="F1" s="1201"/>
      <c r="G1" s="1201"/>
      <c r="H1" s="1201"/>
      <c r="I1" s="1201"/>
      <c r="J1" s="1201"/>
      <c r="K1" s="1201"/>
      <c r="L1" s="1201"/>
      <c r="M1" s="1201"/>
      <c r="N1" s="1201"/>
      <c r="O1" s="1201"/>
    </row>
    <row r="2" spans="2:15" ht="15.75">
      <c r="B2" s="686"/>
      <c r="C2" s="686"/>
      <c r="D2" s="686"/>
      <c r="E2" s="686"/>
      <c r="F2" s="686"/>
      <c r="G2" s="686"/>
      <c r="H2" s="686"/>
      <c r="I2" s="686"/>
      <c r="J2" s="686"/>
      <c r="K2" s="686"/>
      <c r="L2" s="687"/>
      <c r="M2" s="687"/>
      <c r="N2" s="687"/>
      <c r="O2" s="686"/>
    </row>
    <row r="3" spans="2:15" ht="15.75">
      <c r="B3" s="1557" t="s">
        <v>735</v>
      </c>
      <c r="C3" s="1557"/>
      <c r="D3" s="1557"/>
      <c r="E3" s="1557"/>
      <c r="F3" s="1557"/>
      <c r="G3" s="1557"/>
      <c r="H3" s="1557"/>
      <c r="I3" s="1557"/>
      <c r="J3" s="1557"/>
      <c r="K3" s="1557"/>
      <c r="L3" s="1557"/>
      <c r="M3" s="1557"/>
      <c r="N3" s="1557"/>
      <c r="O3" s="686"/>
    </row>
    <row r="4" spans="2:15" ht="16.5" thickBot="1">
      <c r="B4" s="1554" t="s">
        <v>983</v>
      </c>
      <c r="C4" s="1554"/>
      <c r="D4" s="1554"/>
      <c r="E4" s="1554"/>
      <c r="F4" s="1554"/>
      <c r="G4" s="1554"/>
      <c r="H4" s="1554"/>
      <c r="I4" s="1554"/>
      <c r="J4" s="1554"/>
      <c r="K4" s="1554"/>
      <c r="L4" s="1554"/>
      <c r="M4" s="1554"/>
      <c r="N4" s="1554"/>
      <c r="O4" s="686"/>
    </row>
    <row r="5" spans="2:15" ht="24" customHeight="1">
      <c r="B5" s="460" t="s">
        <v>32</v>
      </c>
      <c r="C5" s="461" t="s">
        <v>721</v>
      </c>
      <c r="D5" s="461" t="s">
        <v>722</v>
      </c>
      <c r="E5" s="461" t="s">
        <v>723</v>
      </c>
      <c r="F5" s="461" t="s">
        <v>724</v>
      </c>
      <c r="G5" s="461" t="s">
        <v>631</v>
      </c>
      <c r="H5" s="461" t="s">
        <v>725</v>
      </c>
      <c r="I5" s="461" t="s">
        <v>726</v>
      </c>
      <c r="J5" s="462" t="s">
        <v>727</v>
      </c>
      <c r="K5" s="462" t="s">
        <v>728</v>
      </c>
      <c r="L5" s="623" t="s">
        <v>729</v>
      </c>
      <c r="M5" s="623" t="s">
        <v>730</v>
      </c>
      <c r="N5" s="624" t="s">
        <v>731</v>
      </c>
      <c r="O5" s="686"/>
    </row>
    <row r="6" spans="2:15" ht="15.75">
      <c r="B6" s="456" t="s">
        <v>479</v>
      </c>
      <c r="C6" s="457"/>
      <c r="D6" s="457"/>
      <c r="E6" s="457"/>
      <c r="F6" s="457"/>
      <c r="G6" s="457"/>
      <c r="H6" s="457"/>
      <c r="I6" s="457"/>
      <c r="J6" s="457"/>
      <c r="K6" s="457"/>
      <c r="L6" s="549"/>
      <c r="M6" s="549"/>
      <c r="N6" s="670"/>
      <c r="O6" s="686"/>
    </row>
    <row r="7" spans="2:15" ht="15.75">
      <c r="B7" s="458" t="s">
        <v>632</v>
      </c>
      <c r="C7" s="1194">
        <v>0</v>
      </c>
      <c r="D7" s="1194">
        <v>0</v>
      </c>
      <c r="E7" s="1194">
        <v>2.97</v>
      </c>
      <c r="F7" s="549">
        <v>2.97</v>
      </c>
      <c r="G7" s="1194">
        <v>2.97</v>
      </c>
      <c r="H7" s="1194">
        <v>2.97</v>
      </c>
      <c r="I7" s="1194">
        <v>2.97</v>
      </c>
      <c r="J7" s="549">
        <v>2.97</v>
      </c>
      <c r="K7" s="1194">
        <v>2.97</v>
      </c>
      <c r="L7" s="1268">
        <v>2.97</v>
      </c>
      <c r="M7" s="1268">
        <v>0</v>
      </c>
      <c r="N7" s="1269">
        <v>0</v>
      </c>
      <c r="O7" s="686"/>
    </row>
    <row r="8" spans="2:15" ht="15.75">
      <c r="B8" s="458" t="s">
        <v>52</v>
      </c>
      <c r="C8" s="1194">
        <v>4.4400000000000004</v>
      </c>
      <c r="D8" s="1194">
        <v>6.6</v>
      </c>
      <c r="E8" s="1194">
        <v>0</v>
      </c>
      <c r="F8" s="1194">
        <v>4.62</v>
      </c>
      <c r="G8" s="549">
        <v>4.62</v>
      </c>
      <c r="H8" s="549">
        <v>4.79</v>
      </c>
      <c r="I8" s="549">
        <v>4.6100000000000003</v>
      </c>
      <c r="J8" s="549">
        <v>4.18</v>
      </c>
      <c r="K8" s="549">
        <v>3.05</v>
      </c>
      <c r="L8" s="1268">
        <v>2.82</v>
      </c>
      <c r="M8" s="1268">
        <v>3.39</v>
      </c>
      <c r="N8" s="1269">
        <v>3.37</v>
      </c>
      <c r="O8" s="686"/>
    </row>
    <row r="9" spans="2:15" ht="15.75">
      <c r="B9" s="458" t="s">
        <v>443</v>
      </c>
      <c r="C9" s="549">
        <v>1.51</v>
      </c>
      <c r="D9" s="549">
        <v>1.47</v>
      </c>
      <c r="E9" s="549">
        <v>1.45</v>
      </c>
      <c r="F9" s="549">
        <v>1.54</v>
      </c>
      <c r="G9" s="549">
        <v>1.53</v>
      </c>
      <c r="H9" s="549">
        <v>1.49</v>
      </c>
      <c r="I9" s="549">
        <v>1.55</v>
      </c>
      <c r="J9" s="549">
        <v>1.5</v>
      </c>
      <c r="K9" s="549">
        <v>1.1599999999999999</v>
      </c>
      <c r="L9" s="1268">
        <v>1.1200000000000001</v>
      </c>
      <c r="M9" s="1268">
        <v>1.21</v>
      </c>
      <c r="N9" s="1269">
        <v>1.19</v>
      </c>
      <c r="O9" s="686"/>
    </row>
    <row r="10" spans="2:15" ht="15.75">
      <c r="B10" s="458" t="s">
        <v>633</v>
      </c>
      <c r="C10" s="549">
        <v>3.12</v>
      </c>
      <c r="D10" s="549">
        <v>2.66</v>
      </c>
      <c r="E10" s="549">
        <v>3.52</v>
      </c>
      <c r="F10" s="549">
        <v>3.52</v>
      </c>
      <c r="G10" s="549">
        <v>2.57</v>
      </c>
      <c r="H10" s="549">
        <v>3.52</v>
      </c>
      <c r="I10" s="1194">
        <v>0</v>
      </c>
      <c r="J10" s="549">
        <v>3.52</v>
      </c>
      <c r="K10" s="549">
        <v>3.52</v>
      </c>
      <c r="L10" s="1268">
        <v>3.25</v>
      </c>
      <c r="M10" s="1268">
        <v>3.4</v>
      </c>
      <c r="N10" s="1269">
        <v>3.35</v>
      </c>
      <c r="O10" s="686"/>
    </row>
    <row r="11" spans="2:15" ht="15.75">
      <c r="B11" s="458" t="s">
        <v>305</v>
      </c>
      <c r="C11" s="549">
        <v>4.6100000000000003</v>
      </c>
      <c r="D11" s="549">
        <v>4.6100000000000003</v>
      </c>
      <c r="E11" s="549">
        <v>4.66</v>
      </c>
      <c r="F11" s="549">
        <v>4.5999999999999996</v>
      </c>
      <c r="G11" s="549">
        <v>4.3499999999999996</v>
      </c>
      <c r="H11" s="549">
        <v>4.22</v>
      </c>
      <c r="I11" s="549">
        <v>4.62</v>
      </c>
      <c r="J11" s="549">
        <v>4.62</v>
      </c>
      <c r="K11" s="549">
        <v>4.6100000000000003</v>
      </c>
      <c r="L11" s="1268">
        <v>4.62</v>
      </c>
      <c r="M11" s="1268">
        <v>4.62</v>
      </c>
      <c r="N11" s="1269">
        <v>4.51</v>
      </c>
      <c r="O11" s="686"/>
    </row>
    <row r="12" spans="2:15" ht="15.75">
      <c r="B12" s="458" t="s">
        <v>634</v>
      </c>
      <c r="C12" s="549">
        <v>0.88</v>
      </c>
      <c r="D12" s="1194">
        <v>2.0499999999999998</v>
      </c>
      <c r="E12" s="1194">
        <v>1</v>
      </c>
      <c r="F12" s="1194">
        <v>0</v>
      </c>
      <c r="G12" s="1194">
        <v>0</v>
      </c>
      <c r="H12" s="1194">
        <v>0</v>
      </c>
      <c r="I12" s="549">
        <v>0.96</v>
      </c>
      <c r="J12" s="549">
        <v>1.04</v>
      </c>
      <c r="K12" s="549">
        <v>1.1000000000000001</v>
      </c>
      <c r="L12" s="1268">
        <v>0.88</v>
      </c>
      <c r="M12" s="1268">
        <v>0</v>
      </c>
      <c r="N12" s="1269">
        <v>0</v>
      </c>
      <c r="O12" s="686"/>
    </row>
    <row r="13" spans="2:15" ht="15.75">
      <c r="B13" s="458" t="s">
        <v>635</v>
      </c>
      <c r="C13" s="1194">
        <v>0</v>
      </c>
      <c r="D13" s="1194">
        <v>0</v>
      </c>
      <c r="E13" s="1194">
        <v>0</v>
      </c>
      <c r="F13" s="1194">
        <v>5.5</v>
      </c>
      <c r="G13" s="549">
        <v>4.74</v>
      </c>
      <c r="H13" s="549">
        <v>4.6900000000000004</v>
      </c>
      <c r="I13" s="1194">
        <v>0</v>
      </c>
      <c r="J13" s="1194">
        <v>0</v>
      </c>
      <c r="K13" s="1194">
        <v>0</v>
      </c>
      <c r="L13" s="1268">
        <v>4.7300000000000004</v>
      </c>
      <c r="M13" s="1268">
        <v>0</v>
      </c>
      <c r="N13" s="1269">
        <v>0</v>
      </c>
      <c r="O13" s="686"/>
    </row>
    <row r="14" spans="2:15" ht="15.75">
      <c r="B14" s="458" t="s">
        <v>636</v>
      </c>
      <c r="C14" s="1194">
        <v>0</v>
      </c>
      <c r="D14" s="1194">
        <v>0</v>
      </c>
      <c r="E14" s="1194">
        <v>0</v>
      </c>
      <c r="F14" s="1194">
        <v>0</v>
      </c>
      <c r="G14" s="1194">
        <v>0</v>
      </c>
      <c r="H14" s="1194">
        <v>0</v>
      </c>
      <c r="I14" s="1194">
        <v>0</v>
      </c>
      <c r="J14" s="1194">
        <v>0</v>
      </c>
      <c r="K14" s="1194">
        <v>0</v>
      </c>
      <c r="L14" s="1268">
        <v>0</v>
      </c>
      <c r="M14" s="1268">
        <v>0</v>
      </c>
      <c r="N14" s="1269">
        <v>0</v>
      </c>
      <c r="O14" s="686"/>
    </row>
    <row r="15" spans="2:15" ht="15.75">
      <c r="B15" s="458" t="s">
        <v>637</v>
      </c>
      <c r="C15" s="1194">
        <v>0</v>
      </c>
      <c r="D15" s="1194">
        <v>0</v>
      </c>
      <c r="E15" s="1194">
        <v>0</v>
      </c>
      <c r="F15" s="1194">
        <v>0</v>
      </c>
      <c r="G15" s="1194">
        <v>13.2</v>
      </c>
      <c r="H15" s="1194">
        <v>15.41</v>
      </c>
      <c r="I15" s="1194">
        <v>0</v>
      </c>
      <c r="J15" s="1194">
        <v>0</v>
      </c>
      <c r="K15" s="1194">
        <v>0</v>
      </c>
      <c r="L15" s="1268">
        <v>0</v>
      </c>
      <c r="M15" s="1268">
        <v>0</v>
      </c>
      <c r="N15" s="1269">
        <v>0</v>
      </c>
      <c r="O15" s="686"/>
    </row>
    <row r="16" spans="2:15" ht="15.75">
      <c r="B16" s="458" t="s">
        <v>638</v>
      </c>
      <c r="C16" s="549">
        <v>1.42</v>
      </c>
      <c r="D16" s="549">
        <v>1.48</v>
      </c>
      <c r="E16" s="549">
        <v>1.48</v>
      </c>
      <c r="F16" s="549">
        <v>1.49</v>
      </c>
      <c r="G16" s="549">
        <v>1.46</v>
      </c>
      <c r="H16" s="549">
        <v>1.49</v>
      </c>
      <c r="I16" s="549">
        <v>1.47</v>
      </c>
      <c r="J16" s="549">
        <v>1.51</v>
      </c>
      <c r="K16" s="549">
        <v>1.48</v>
      </c>
      <c r="L16" s="1268">
        <v>1.5</v>
      </c>
      <c r="M16" s="1268">
        <v>1.58</v>
      </c>
      <c r="N16" s="1269">
        <v>1.57</v>
      </c>
      <c r="O16" s="686"/>
    </row>
    <row r="17" spans="2:15" ht="15.75">
      <c r="B17" s="458" t="s">
        <v>444</v>
      </c>
      <c r="C17" s="1194">
        <v>0</v>
      </c>
      <c r="D17" s="549">
        <v>1.1000000000000001</v>
      </c>
      <c r="E17" s="1194">
        <v>0</v>
      </c>
      <c r="F17" s="1194">
        <v>1.32</v>
      </c>
      <c r="G17" s="1194">
        <v>0</v>
      </c>
      <c r="H17" s="1194">
        <v>0</v>
      </c>
      <c r="I17" s="549">
        <v>1.32</v>
      </c>
      <c r="J17" s="549">
        <v>1.31</v>
      </c>
      <c r="K17" s="549">
        <v>1.28</v>
      </c>
      <c r="L17" s="1268">
        <v>1.3</v>
      </c>
      <c r="M17" s="1268">
        <v>1.32</v>
      </c>
      <c r="N17" s="1269">
        <v>1.32</v>
      </c>
      <c r="O17" s="686"/>
    </row>
    <row r="18" spans="2:15" ht="15.75">
      <c r="B18" s="458" t="s">
        <v>51</v>
      </c>
      <c r="C18" s="549">
        <v>2.2599999999999998</v>
      </c>
      <c r="D18" s="549">
        <v>2.2999999999999998</v>
      </c>
      <c r="E18" s="549">
        <v>3.06</v>
      </c>
      <c r="F18" s="549">
        <v>3.23</v>
      </c>
      <c r="G18" s="549">
        <v>3.41</v>
      </c>
      <c r="H18" s="549">
        <v>3.42</v>
      </c>
      <c r="I18" s="549">
        <v>3.06</v>
      </c>
      <c r="J18" s="549">
        <v>3.12</v>
      </c>
      <c r="K18" s="549">
        <v>3.01</v>
      </c>
      <c r="L18" s="1268">
        <v>2.77</v>
      </c>
      <c r="M18" s="1268">
        <v>2.27</v>
      </c>
      <c r="N18" s="1269">
        <v>2.2599999999999998</v>
      </c>
      <c r="O18" s="686"/>
    </row>
    <row r="19" spans="2:15" ht="15.75">
      <c r="B19" s="458" t="s">
        <v>639</v>
      </c>
      <c r="C19" s="1194">
        <v>3.3</v>
      </c>
      <c r="D19" s="1194">
        <v>3.3</v>
      </c>
      <c r="E19" s="1194">
        <v>3.52</v>
      </c>
      <c r="F19" s="1194">
        <v>3.52</v>
      </c>
      <c r="G19" s="1194">
        <v>3.52</v>
      </c>
      <c r="H19" s="1194">
        <v>3.52</v>
      </c>
      <c r="I19" s="1194">
        <v>3.52</v>
      </c>
      <c r="J19" s="549">
        <v>3.52</v>
      </c>
      <c r="K19" s="549">
        <v>3.31</v>
      </c>
      <c r="L19" s="1268">
        <v>2.21</v>
      </c>
      <c r="M19" s="1268">
        <v>3.02</v>
      </c>
      <c r="N19" s="1269">
        <v>3.07</v>
      </c>
      <c r="O19" s="686"/>
    </row>
    <row r="20" spans="2:15" ht="15.75">
      <c r="B20" s="458" t="s">
        <v>640</v>
      </c>
      <c r="C20" s="549">
        <v>4.62</v>
      </c>
      <c r="D20" s="549">
        <v>4.62</v>
      </c>
      <c r="E20" s="549">
        <v>4.62</v>
      </c>
      <c r="F20" s="549">
        <v>4.5999999999999996</v>
      </c>
      <c r="G20" s="549">
        <v>4.62</v>
      </c>
      <c r="H20" s="549">
        <v>4.62</v>
      </c>
      <c r="I20" s="549">
        <v>4.33</v>
      </c>
      <c r="J20" s="549">
        <v>3.58</v>
      </c>
      <c r="K20" s="549">
        <v>4</v>
      </c>
      <c r="L20" s="1268">
        <v>4.51</v>
      </c>
      <c r="M20" s="1268">
        <v>4.62</v>
      </c>
      <c r="N20" s="1269">
        <v>4.62</v>
      </c>
      <c r="O20" s="686"/>
    </row>
    <row r="21" spans="2:15" ht="15.75">
      <c r="B21" s="458" t="s">
        <v>641</v>
      </c>
      <c r="C21" s="549">
        <v>2.9</v>
      </c>
      <c r="D21" s="549">
        <v>2.8</v>
      </c>
      <c r="E21" s="549">
        <v>3.34</v>
      </c>
      <c r="F21" s="549">
        <v>3.3</v>
      </c>
      <c r="G21" s="549">
        <v>3.45</v>
      </c>
      <c r="H21" s="549">
        <v>3.01</v>
      </c>
      <c r="I21" s="549">
        <v>3.17</v>
      </c>
      <c r="J21" s="549">
        <v>3.33</v>
      </c>
      <c r="K21" s="549">
        <v>3.37</v>
      </c>
      <c r="L21" s="1268">
        <v>3.12</v>
      </c>
      <c r="M21" s="1268">
        <v>2.63</v>
      </c>
      <c r="N21" s="1269">
        <v>2.42</v>
      </c>
      <c r="O21" s="686"/>
    </row>
    <row r="22" spans="2:15" ht="15.75">
      <c r="B22" s="458" t="s">
        <v>49</v>
      </c>
      <c r="C22" s="549">
        <v>7.92</v>
      </c>
      <c r="D22" s="549">
        <v>8.0299999999999994</v>
      </c>
      <c r="E22" s="549">
        <v>8.65</v>
      </c>
      <c r="F22" s="549">
        <v>8.7899999999999991</v>
      </c>
      <c r="G22" s="549">
        <v>8.91</v>
      </c>
      <c r="H22" s="549">
        <v>8.82</v>
      </c>
      <c r="I22" s="549">
        <v>7.45</v>
      </c>
      <c r="J22" s="549">
        <v>6.31</v>
      </c>
      <c r="K22" s="549">
        <v>6.17</v>
      </c>
      <c r="L22" s="1268">
        <v>6.44</v>
      </c>
      <c r="M22" s="1268">
        <v>6.38</v>
      </c>
      <c r="N22" s="1269">
        <v>5.58</v>
      </c>
      <c r="O22" s="686"/>
    </row>
    <row r="23" spans="2:15" ht="15.75">
      <c r="B23" s="458" t="s">
        <v>642</v>
      </c>
      <c r="C23" s="1194">
        <v>0</v>
      </c>
      <c r="D23" s="1194">
        <v>0</v>
      </c>
      <c r="E23" s="1194">
        <v>0</v>
      </c>
      <c r="F23" s="1194">
        <v>0</v>
      </c>
      <c r="G23" s="1194">
        <v>0</v>
      </c>
      <c r="H23" s="1194">
        <v>0</v>
      </c>
      <c r="I23" s="1194">
        <v>2.42</v>
      </c>
      <c r="J23" s="1194">
        <v>2.42</v>
      </c>
      <c r="K23" s="1194">
        <v>0</v>
      </c>
      <c r="L23" s="1268">
        <v>0</v>
      </c>
      <c r="M23" s="1268">
        <v>0</v>
      </c>
      <c r="N23" s="1269">
        <v>0</v>
      </c>
      <c r="O23" s="686"/>
    </row>
    <row r="24" spans="2:15" ht="15.75">
      <c r="B24" s="458" t="s">
        <v>643</v>
      </c>
      <c r="C24" s="549">
        <v>2.97</v>
      </c>
      <c r="D24" s="549">
        <v>2.97</v>
      </c>
      <c r="E24" s="549">
        <v>2.97</v>
      </c>
      <c r="F24" s="1194">
        <v>2.97</v>
      </c>
      <c r="G24" s="1194">
        <v>0</v>
      </c>
      <c r="H24" s="1194">
        <v>2.97</v>
      </c>
      <c r="I24" s="1194">
        <v>2.97</v>
      </c>
      <c r="J24" s="1194">
        <v>0</v>
      </c>
      <c r="K24" s="549">
        <v>2.97</v>
      </c>
      <c r="L24" s="1268">
        <v>3.18</v>
      </c>
      <c r="M24" s="1268">
        <v>3.51</v>
      </c>
      <c r="N24" s="1269">
        <v>3.52</v>
      </c>
      <c r="O24" s="686"/>
    </row>
    <row r="25" spans="2:15" ht="15.75">
      <c r="B25" s="458" t="s">
        <v>644</v>
      </c>
      <c r="C25" s="1194">
        <v>0</v>
      </c>
      <c r="D25" s="1194">
        <v>2.0299999999999998</v>
      </c>
      <c r="E25" s="1194">
        <v>2.2000000000000002</v>
      </c>
      <c r="F25" s="1194">
        <v>2.2000000000000002</v>
      </c>
      <c r="G25" s="549">
        <v>2.19</v>
      </c>
      <c r="H25" s="549">
        <v>1.32</v>
      </c>
      <c r="I25" s="549">
        <v>1.47</v>
      </c>
      <c r="J25" s="549">
        <v>1.36</v>
      </c>
      <c r="K25" s="549">
        <v>1.32</v>
      </c>
      <c r="L25" s="1268">
        <v>1.4</v>
      </c>
      <c r="M25" s="1268">
        <v>0</v>
      </c>
      <c r="N25" s="1269">
        <v>0</v>
      </c>
      <c r="O25" s="686"/>
    </row>
    <row r="26" spans="2:15" ht="15.75">
      <c r="B26" s="458" t="s">
        <v>645</v>
      </c>
      <c r="C26" s="1194">
        <v>2.2000000000000002</v>
      </c>
      <c r="D26" s="1194">
        <v>1.9</v>
      </c>
      <c r="E26" s="1194">
        <v>2.2000000000000002</v>
      </c>
      <c r="F26" s="1194">
        <v>2.2000000000000002</v>
      </c>
      <c r="G26" s="549">
        <v>2.19</v>
      </c>
      <c r="H26" s="549">
        <v>2.2000000000000002</v>
      </c>
      <c r="I26" s="1194">
        <v>2.19</v>
      </c>
      <c r="J26" s="549">
        <v>2.0699999999999998</v>
      </c>
      <c r="K26" s="1194">
        <v>1.88</v>
      </c>
      <c r="L26" s="1268">
        <v>2.75</v>
      </c>
      <c r="M26" s="1268">
        <v>0</v>
      </c>
      <c r="N26" s="1269">
        <v>0</v>
      </c>
      <c r="O26" s="686"/>
    </row>
    <row r="27" spans="2:15" ht="15.75">
      <c r="B27" s="458" t="s">
        <v>646</v>
      </c>
      <c r="C27" s="1194">
        <v>1.93</v>
      </c>
      <c r="D27" s="549">
        <v>2.12</v>
      </c>
      <c r="E27" s="1194">
        <v>2.0099999999999998</v>
      </c>
      <c r="F27" s="549">
        <v>2.08</v>
      </c>
      <c r="G27" s="549">
        <v>1.88</v>
      </c>
      <c r="H27" s="549">
        <v>1.59</v>
      </c>
      <c r="I27" s="549">
        <v>1.69</v>
      </c>
      <c r="J27" s="549">
        <v>1.72</v>
      </c>
      <c r="K27" s="549">
        <v>1.75</v>
      </c>
      <c r="L27" s="1268">
        <v>1.88</v>
      </c>
      <c r="M27" s="1268">
        <v>0</v>
      </c>
      <c r="N27" s="1269">
        <v>1.65</v>
      </c>
      <c r="O27" s="686"/>
    </row>
    <row r="28" spans="2:15" ht="15.75">
      <c r="B28" s="458" t="s">
        <v>647</v>
      </c>
      <c r="C28" s="549">
        <v>2.77</v>
      </c>
      <c r="D28" s="549">
        <v>2.4500000000000002</v>
      </c>
      <c r="E28" s="549">
        <v>2.48</v>
      </c>
      <c r="F28" s="549">
        <v>2.5299999999999998</v>
      </c>
      <c r="G28" s="549">
        <v>2.6</v>
      </c>
      <c r="H28" s="1194">
        <v>0</v>
      </c>
      <c r="I28" s="549">
        <v>3.11</v>
      </c>
      <c r="J28" s="549">
        <v>2.59</v>
      </c>
      <c r="K28" s="549">
        <v>2.66</v>
      </c>
      <c r="L28" s="1268">
        <v>2.62</v>
      </c>
      <c r="M28" s="1268">
        <v>2.2999999999999998</v>
      </c>
      <c r="N28" s="1269">
        <v>2.37</v>
      </c>
      <c r="O28" s="686"/>
    </row>
    <row r="29" spans="2:15" ht="15.75">
      <c r="B29" s="459" t="s">
        <v>610</v>
      </c>
      <c r="C29" s="549">
        <v>4.45</v>
      </c>
      <c r="D29" s="549">
        <v>4.5</v>
      </c>
      <c r="E29" s="549">
        <v>4.4800000000000004</v>
      </c>
      <c r="F29" s="549">
        <v>4.57</v>
      </c>
      <c r="G29" s="1194">
        <v>4.62</v>
      </c>
      <c r="H29" s="549">
        <v>4.47</v>
      </c>
      <c r="I29" s="549">
        <v>4.41</v>
      </c>
      <c r="J29" s="549">
        <v>4.4000000000000004</v>
      </c>
      <c r="K29" s="549">
        <v>4.22</v>
      </c>
      <c r="L29" s="1268">
        <v>3.93</v>
      </c>
      <c r="M29" s="1268">
        <v>3.95</v>
      </c>
      <c r="N29" s="1269">
        <v>2.37</v>
      </c>
      <c r="O29" s="686"/>
    </row>
    <row r="30" spans="2:15" ht="15.75">
      <c r="B30" s="458" t="s">
        <v>648</v>
      </c>
      <c r="C30" s="1194">
        <v>2.75</v>
      </c>
      <c r="D30" s="1194">
        <v>2.75</v>
      </c>
      <c r="E30" s="1194">
        <v>2.75</v>
      </c>
      <c r="F30" s="1194">
        <v>2.75</v>
      </c>
      <c r="G30" s="1194">
        <v>0</v>
      </c>
      <c r="H30" s="1194">
        <v>0</v>
      </c>
      <c r="I30" s="1194">
        <v>0</v>
      </c>
      <c r="J30" s="1194">
        <v>3.3</v>
      </c>
      <c r="K30" s="1194">
        <v>0</v>
      </c>
      <c r="L30" s="1268">
        <v>3.3</v>
      </c>
      <c r="M30" s="1268">
        <v>0</v>
      </c>
      <c r="N30" s="1269">
        <v>3.3</v>
      </c>
      <c r="O30" s="686"/>
    </row>
    <row r="31" spans="2:15" ht="15.75">
      <c r="B31" s="458" t="s">
        <v>649</v>
      </c>
      <c r="C31" s="549">
        <v>5.57</v>
      </c>
      <c r="D31" s="549">
        <v>5.2</v>
      </c>
      <c r="E31" s="549">
        <v>5.5</v>
      </c>
      <c r="F31" s="549">
        <v>5.52</v>
      </c>
      <c r="G31" s="549">
        <v>5.6</v>
      </c>
      <c r="H31" s="549">
        <v>5.62</v>
      </c>
      <c r="I31" s="549">
        <v>5.57</v>
      </c>
      <c r="J31" s="549">
        <v>5.53</v>
      </c>
      <c r="K31" s="549">
        <v>5.6</v>
      </c>
      <c r="L31" s="1268">
        <v>5.54</v>
      </c>
      <c r="M31" s="1268">
        <v>5.4</v>
      </c>
      <c r="N31" s="1269">
        <v>5.46</v>
      </c>
      <c r="O31" s="686"/>
    </row>
    <row r="32" spans="2:15" ht="15.75">
      <c r="B32" s="458" t="s">
        <v>650</v>
      </c>
      <c r="C32" s="549">
        <v>3.61</v>
      </c>
      <c r="D32" s="549">
        <v>3.62</v>
      </c>
      <c r="E32" s="549">
        <v>3.77</v>
      </c>
      <c r="F32" s="549">
        <v>3.71</v>
      </c>
      <c r="G32" s="549">
        <v>3.53</v>
      </c>
      <c r="H32" s="549">
        <v>4.03</v>
      </c>
      <c r="I32" s="549">
        <v>4.04</v>
      </c>
      <c r="J32" s="549">
        <v>4.05</v>
      </c>
      <c r="K32" s="549">
        <v>3.87</v>
      </c>
      <c r="L32" s="1268">
        <v>3.98</v>
      </c>
      <c r="M32" s="1268">
        <v>4.05</v>
      </c>
      <c r="N32" s="1269">
        <v>3.97</v>
      </c>
      <c r="O32" s="686"/>
    </row>
    <row r="33" spans="2:15" ht="15.75">
      <c r="B33" s="458" t="s">
        <v>60</v>
      </c>
      <c r="C33" s="549">
        <v>4.6900000000000004</v>
      </c>
      <c r="D33" s="549">
        <v>4.62</v>
      </c>
      <c r="E33" s="549">
        <v>5.39</v>
      </c>
      <c r="F33" s="549">
        <v>4.82</v>
      </c>
      <c r="G33" s="549">
        <v>4.92</v>
      </c>
      <c r="H33" s="549">
        <v>4.41</v>
      </c>
      <c r="I33" s="549">
        <v>3.59</v>
      </c>
      <c r="J33" s="549">
        <v>3.52</v>
      </c>
      <c r="K33" s="549">
        <v>3.52</v>
      </c>
      <c r="L33" s="1268">
        <v>3.52</v>
      </c>
      <c r="M33" s="1268">
        <v>4.42</v>
      </c>
      <c r="N33" s="1269">
        <v>4.62</v>
      </c>
      <c r="O33" s="686"/>
    </row>
    <row r="34" spans="2:15" ht="15.75">
      <c r="B34" s="458" t="s">
        <v>651</v>
      </c>
      <c r="C34" s="1194">
        <v>0</v>
      </c>
      <c r="D34" s="1194">
        <v>0</v>
      </c>
      <c r="E34" s="1194">
        <v>0</v>
      </c>
      <c r="F34" s="1194">
        <v>0</v>
      </c>
      <c r="G34" s="1194">
        <v>0</v>
      </c>
      <c r="H34" s="1194">
        <v>0</v>
      </c>
      <c r="I34" s="1194">
        <v>0</v>
      </c>
      <c r="J34" s="1194">
        <v>0</v>
      </c>
      <c r="K34" s="1194">
        <v>0</v>
      </c>
      <c r="L34" s="1268">
        <v>0</v>
      </c>
      <c r="M34" s="1268">
        <v>0</v>
      </c>
      <c r="N34" s="1269">
        <v>0</v>
      </c>
      <c r="O34" s="686"/>
    </row>
    <row r="35" spans="2:15" ht="15.75">
      <c r="B35" s="458" t="s">
        <v>652</v>
      </c>
      <c r="C35" s="549">
        <v>3.18</v>
      </c>
      <c r="D35" s="549">
        <v>3.13</v>
      </c>
      <c r="E35" s="549">
        <v>2.8</v>
      </c>
      <c r="F35" s="549">
        <v>2.71</v>
      </c>
      <c r="G35" s="549">
        <v>2.99</v>
      </c>
      <c r="H35" s="549">
        <v>2.42</v>
      </c>
      <c r="I35" s="1194">
        <v>3.3</v>
      </c>
      <c r="J35" s="1194">
        <v>3.3</v>
      </c>
      <c r="K35" s="1194">
        <v>0</v>
      </c>
      <c r="L35" s="1268">
        <v>0</v>
      </c>
      <c r="M35" s="1268">
        <v>0</v>
      </c>
      <c r="N35" s="1269">
        <v>2.42</v>
      </c>
      <c r="O35" s="686"/>
    </row>
    <row r="36" spans="2:15" ht="15.75">
      <c r="B36" s="458" t="s">
        <v>653</v>
      </c>
      <c r="C36" s="1194">
        <v>0</v>
      </c>
      <c r="D36" s="1194">
        <v>0</v>
      </c>
      <c r="E36" s="1194">
        <v>0</v>
      </c>
      <c r="F36" s="1194">
        <v>0</v>
      </c>
      <c r="G36" s="1194">
        <v>0</v>
      </c>
      <c r="H36" s="1194">
        <v>0</v>
      </c>
      <c r="I36" s="1194">
        <v>0</v>
      </c>
      <c r="J36" s="1194">
        <v>0</v>
      </c>
      <c r="K36" s="1194">
        <v>0</v>
      </c>
      <c r="L36" s="1268">
        <v>0</v>
      </c>
      <c r="M36" s="1268">
        <v>0</v>
      </c>
      <c r="N36" s="1269">
        <v>1.65</v>
      </c>
      <c r="O36" s="686"/>
    </row>
    <row r="37" spans="2:15" ht="15.75">
      <c r="B37" s="458" t="s">
        <v>654</v>
      </c>
      <c r="C37" s="549">
        <v>11.2</v>
      </c>
      <c r="D37" s="549">
        <v>11.19</v>
      </c>
      <c r="E37" s="1194">
        <v>11.22</v>
      </c>
      <c r="F37" s="1194">
        <v>0</v>
      </c>
      <c r="G37" s="1194">
        <v>0</v>
      </c>
      <c r="H37" s="1194">
        <v>0</v>
      </c>
      <c r="I37" s="1194">
        <v>0</v>
      </c>
      <c r="J37" s="1194">
        <v>0</v>
      </c>
      <c r="K37" s="1194">
        <v>0</v>
      </c>
      <c r="L37" s="1268">
        <v>0</v>
      </c>
      <c r="M37" s="1268">
        <v>11.21</v>
      </c>
      <c r="N37" s="1269">
        <v>11.18</v>
      </c>
      <c r="O37" s="686"/>
    </row>
    <row r="38" spans="2:15" ht="15.75">
      <c r="B38" s="458" t="s">
        <v>655</v>
      </c>
      <c r="C38" s="549">
        <v>4.3899999999999997</v>
      </c>
      <c r="D38" s="549">
        <v>4.5999999999999996</v>
      </c>
      <c r="E38" s="549">
        <v>4.4400000000000004</v>
      </c>
      <c r="F38" s="549">
        <v>4.5</v>
      </c>
      <c r="G38" s="549">
        <v>4.34</v>
      </c>
      <c r="H38" s="549">
        <v>4.49</v>
      </c>
      <c r="I38" s="549">
        <v>4.5</v>
      </c>
      <c r="J38" s="549">
        <v>4.53</v>
      </c>
      <c r="K38" s="549">
        <v>4.2300000000000004</v>
      </c>
      <c r="L38" s="1268">
        <v>4.41</v>
      </c>
      <c r="M38" s="1268">
        <v>4.29</v>
      </c>
      <c r="N38" s="1269">
        <v>4.43</v>
      </c>
      <c r="O38" s="686"/>
    </row>
    <row r="39" spans="2:15" ht="15.75">
      <c r="B39" s="458" t="s">
        <v>656</v>
      </c>
      <c r="C39" s="1194">
        <v>0</v>
      </c>
      <c r="D39" s="1194">
        <v>0</v>
      </c>
      <c r="E39" s="1194">
        <v>0</v>
      </c>
      <c r="F39" s="1194">
        <v>0</v>
      </c>
      <c r="G39" s="1194">
        <v>0</v>
      </c>
      <c r="H39" s="1194">
        <v>0</v>
      </c>
      <c r="I39" s="1194">
        <v>0</v>
      </c>
      <c r="J39" s="549">
        <v>3.52</v>
      </c>
      <c r="K39" s="1194">
        <v>3.81</v>
      </c>
      <c r="L39" s="1268">
        <v>3.76</v>
      </c>
      <c r="M39" s="1268">
        <v>0</v>
      </c>
      <c r="N39" s="1269">
        <v>0</v>
      </c>
      <c r="O39" s="686"/>
    </row>
    <row r="40" spans="2:15" ht="15.75">
      <c r="B40" s="458" t="s">
        <v>657</v>
      </c>
      <c r="C40" s="1194">
        <v>0</v>
      </c>
      <c r="D40" s="1194">
        <v>0</v>
      </c>
      <c r="E40" s="1194">
        <v>0</v>
      </c>
      <c r="F40" s="549">
        <v>2.5299999999999998</v>
      </c>
      <c r="G40" s="549">
        <v>2.6</v>
      </c>
      <c r="H40" s="1194">
        <v>0</v>
      </c>
      <c r="I40" s="1194">
        <v>0</v>
      </c>
      <c r="J40" s="1194">
        <v>0</v>
      </c>
      <c r="K40" s="1194">
        <v>0</v>
      </c>
      <c r="L40" s="1268">
        <v>0</v>
      </c>
      <c r="M40" s="1268">
        <v>0</v>
      </c>
      <c r="N40" s="1269">
        <v>0</v>
      </c>
      <c r="O40" s="686"/>
    </row>
    <row r="41" spans="2:15" ht="15.75">
      <c r="B41" s="458" t="s">
        <v>658</v>
      </c>
      <c r="C41" s="549">
        <v>2.96</v>
      </c>
      <c r="D41" s="549">
        <v>2.97</v>
      </c>
      <c r="E41" s="549">
        <v>2.97</v>
      </c>
      <c r="F41" s="549">
        <v>2.97</v>
      </c>
      <c r="G41" s="549">
        <v>2.97</v>
      </c>
      <c r="H41" s="1194">
        <v>2.97</v>
      </c>
      <c r="I41" s="1194">
        <v>2.97</v>
      </c>
      <c r="J41" s="1194">
        <v>3.09</v>
      </c>
      <c r="K41" s="549">
        <v>3.05</v>
      </c>
      <c r="L41" s="1268">
        <v>3.23</v>
      </c>
      <c r="M41" s="1268">
        <v>3.49</v>
      </c>
      <c r="N41" s="1269">
        <v>3.51</v>
      </c>
      <c r="O41" s="686"/>
    </row>
    <row r="42" spans="2:15" ht="15.75">
      <c r="B42" s="458" t="s">
        <v>659</v>
      </c>
      <c r="C42" s="1194">
        <v>0</v>
      </c>
      <c r="D42" s="1194">
        <v>0</v>
      </c>
      <c r="E42" s="1194">
        <v>0</v>
      </c>
      <c r="F42" s="1194">
        <v>0</v>
      </c>
      <c r="G42" s="1194">
        <v>0</v>
      </c>
      <c r="H42" s="1194">
        <v>0</v>
      </c>
      <c r="I42" s="1194">
        <v>0</v>
      </c>
      <c r="J42" s="1194">
        <v>0</v>
      </c>
      <c r="K42" s="1194">
        <v>0</v>
      </c>
      <c r="L42" s="1268">
        <v>0</v>
      </c>
      <c r="M42" s="1268">
        <v>0</v>
      </c>
      <c r="N42" s="1269">
        <v>0</v>
      </c>
      <c r="O42" s="686"/>
    </row>
    <row r="43" spans="2:15" ht="15.75">
      <c r="B43" s="458" t="s">
        <v>304</v>
      </c>
      <c r="C43" s="549">
        <v>4.54</v>
      </c>
      <c r="D43" s="549">
        <v>4.4000000000000004</v>
      </c>
      <c r="E43" s="549">
        <v>4.4800000000000004</v>
      </c>
      <c r="F43" s="549">
        <v>4.2</v>
      </c>
      <c r="G43" s="549">
        <v>3.91</v>
      </c>
      <c r="H43" s="549">
        <v>4.5999999999999996</v>
      </c>
      <c r="I43" s="549">
        <v>4.3600000000000003</v>
      </c>
      <c r="J43" s="549">
        <v>3.51</v>
      </c>
      <c r="K43" s="549">
        <v>3.86</v>
      </c>
      <c r="L43" s="1268">
        <v>4.59</v>
      </c>
      <c r="M43" s="1268">
        <v>4.62</v>
      </c>
      <c r="N43" s="1269">
        <v>4.62</v>
      </c>
      <c r="O43" s="686"/>
    </row>
    <row r="44" spans="2:15" ht="15.75">
      <c r="B44" s="458" t="s">
        <v>660</v>
      </c>
      <c r="C44" s="1194">
        <v>0</v>
      </c>
      <c r="D44" s="1194">
        <v>1.24</v>
      </c>
      <c r="E44" s="549">
        <v>0.88</v>
      </c>
      <c r="F44" s="549">
        <v>2.2200000000000002</v>
      </c>
      <c r="G44" s="549">
        <v>2.0699999999999998</v>
      </c>
      <c r="H44" s="549">
        <v>2.15</v>
      </c>
      <c r="I44" s="549">
        <v>2.34</v>
      </c>
      <c r="J44" s="1194">
        <v>2.42</v>
      </c>
      <c r="K44" s="1194">
        <v>0</v>
      </c>
      <c r="L44" s="1268">
        <v>0</v>
      </c>
      <c r="M44" s="1268">
        <v>0</v>
      </c>
      <c r="N44" s="1269">
        <v>0</v>
      </c>
      <c r="O44" s="686"/>
    </row>
    <row r="45" spans="2:15" s="60" customFormat="1" ht="15.75">
      <c r="B45" s="548" t="s">
        <v>481</v>
      </c>
      <c r="C45" s="1194">
        <v>0</v>
      </c>
      <c r="D45" s="1194">
        <v>0</v>
      </c>
      <c r="E45" s="1194">
        <v>0</v>
      </c>
      <c r="F45" s="1194">
        <v>0</v>
      </c>
      <c r="G45" s="1194">
        <v>0</v>
      </c>
      <c r="H45" s="1194">
        <v>0</v>
      </c>
      <c r="I45" s="1194">
        <v>0</v>
      </c>
      <c r="J45" s="1194">
        <v>0</v>
      </c>
      <c r="K45" s="1194"/>
      <c r="L45" s="1268"/>
      <c r="M45" s="1268"/>
      <c r="N45" s="1269"/>
      <c r="O45" s="687"/>
    </row>
    <row r="46" spans="2:15" ht="15.75">
      <c r="B46" s="730" t="s">
        <v>662</v>
      </c>
      <c r="C46" s="1195">
        <v>1.1100000000000001</v>
      </c>
      <c r="D46" s="549">
        <v>1.1299999999999999</v>
      </c>
      <c r="E46" s="549">
        <v>1.1200000000000001</v>
      </c>
      <c r="F46" s="549">
        <v>1.1200000000000001</v>
      </c>
      <c r="G46" s="549">
        <v>1.1100000000000001</v>
      </c>
      <c r="H46" s="549">
        <v>1.19</v>
      </c>
      <c r="I46" s="549">
        <v>1.31</v>
      </c>
      <c r="J46" s="1194">
        <v>1.79</v>
      </c>
      <c r="K46" s="1194">
        <v>1.83</v>
      </c>
      <c r="L46" s="1268">
        <v>1.85</v>
      </c>
      <c r="M46" s="1268">
        <v>1.84</v>
      </c>
      <c r="N46" s="1269">
        <v>1.84</v>
      </c>
      <c r="O46" s="686"/>
    </row>
    <row r="47" spans="2:15" ht="15.75">
      <c r="B47" s="730" t="s">
        <v>663</v>
      </c>
      <c r="C47" s="1195">
        <v>2.38</v>
      </c>
      <c r="D47" s="549">
        <v>2.39</v>
      </c>
      <c r="E47" s="549">
        <v>2.39</v>
      </c>
      <c r="F47" s="549">
        <v>2.39</v>
      </c>
      <c r="G47" s="549">
        <v>2.38</v>
      </c>
      <c r="H47" s="549">
        <v>2.39</v>
      </c>
      <c r="I47" s="549">
        <v>2.39</v>
      </c>
      <c r="J47" s="549">
        <v>2.38</v>
      </c>
      <c r="K47" s="549">
        <v>2.39</v>
      </c>
      <c r="L47" s="1268">
        <v>2.39</v>
      </c>
      <c r="M47" s="1268">
        <v>2.42</v>
      </c>
      <c r="N47" s="1269">
        <v>2.42</v>
      </c>
      <c r="O47" s="686"/>
    </row>
    <row r="48" spans="2:15" ht="15.75">
      <c r="B48" s="730" t="s">
        <v>664</v>
      </c>
      <c r="C48" s="1194">
        <v>0</v>
      </c>
      <c r="D48" s="1194">
        <v>0</v>
      </c>
      <c r="E48" s="1194">
        <v>0</v>
      </c>
      <c r="F48" s="1194">
        <v>0</v>
      </c>
      <c r="G48" s="1194">
        <v>0</v>
      </c>
      <c r="H48" s="1194">
        <v>0</v>
      </c>
      <c r="I48" s="1194">
        <v>0</v>
      </c>
      <c r="J48" s="1194">
        <v>0</v>
      </c>
      <c r="K48" s="1194">
        <v>0</v>
      </c>
      <c r="L48" s="1268">
        <v>0</v>
      </c>
      <c r="M48" s="1268">
        <v>0</v>
      </c>
      <c r="N48" s="1269">
        <v>0</v>
      </c>
      <c r="O48" s="686"/>
    </row>
    <row r="49" spans="2:15" ht="15.75">
      <c r="B49" s="730" t="s">
        <v>665</v>
      </c>
      <c r="C49" s="1195">
        <v>1.56</v>
      </c>
      <c r="D49" s="549">
        <v>1.51</v>
      </c>
      <c r="E49" s="549">
        <v>1.49</v>
      </c>
      <c r="F49" s="549">
        <v>1.52</v>
      </c>
      <c r="G49" s="549">
        <v>1.5</v>
      </c>
      <c r="H49" s="549">
        <v>1.52</v>
      </c>
      <c r="I49" s="549">
        <v>1.5</v>
      </c>
      <c r="J49" s="549">
        <v>1.5</v>
      </c>
      <c r="K49" s="549">
        <v>1.5</v>
      </c>
      <c r="L49" s="1268">
        <v>1.5</v>
      </c>
      <c r="M49" s="1268">
        <v>1.5</v>
      </c>
      <c r="N49" s="1269">
        <v>1.51</v>
      </c>
      <c r="O49" s="686"/>
    </row>
    <row r="50" spans="2:15" ht="15.75">
      <c r="B50" s="730" t="s">
        <v>666</v>
      </c>
      <c r="C50" s="1195">
        <v>2.86</v>
      </c>
      <c r="D50" s="549">
        <v>2.84</v>
      </c>
      <c r="E50" s="549">
        <v>2.1800000000000002</v>
      </c>
      <c r="F50" s="549">
        <v>1.89</v>
      </c>
      <c r="G50" s="549">
        <v>1.87</v>
      </c>
      <c r="H50" s="549">
        <v>1.74</v>
      </c>
      <c r="I50" s="549">
        <v>1.56</v>
      </c>
      <c r="J50" s="549">
        <v>1.55</v>
      </c>
      <c r="K50" s="549">
        <v>1.55</v>
      </c>
      <c r="L50" s="1268">
        <v>1.56</v>
      </c>
      <c r="M50" s="1268">
        <v>2.0499999999999998</v>
      </c>
      <c r="N50" s="1269">
        <v>2.4300000000000002</v>
      </c>
      <c r="O50" s="686"/>
    </row>
    <row r="51" spans="2:15" ht="15.75">
      <c r="B51" s="730" t="s">
        <v>667</v>
      </c>
      <c r="C51" s="1195">
        <v>3.19</v>
      </c>
      <c r="D51" s="549">
        <v>3.15</v>
      </c>
      <c r="E51" s="549">
        <v>3.14</v>
      </c>
      <c r="F51" s="549">
        <v>3.12</v>
      </c>
      <c r="G51" s="549">
        <v>3.11</v>
      </c>
      <c r="H51" s="549">
        <v>3.1</v>
      </c>
      <c r="I51" s="549">
        <v>3.12</v>
      </c>
      <c r="J51" s="549">
        <v>3.13</v>
      </c>
      <c r="K51" s="549">
        <v>3.11</v>
      </c>
      <c r="L51" s="1268">
        <v>3.11</v>
      </c>
      <c r="M51" s="1268">
        <v>3.15</v>
      </c>
      <c r="N51" s="1269">
        <v>3.17</v>
      </c>
      <c r="O51" s="686"/>
    </row>
    <row r="52" spans="2:15" ht="15.75">
      <c r="B52" s="730" t="s">
        <v>668</v>
      </c>
      <c r="C52" s="1195">
        <v>0.9</v>
      </c>
      <c r="D52" s="549">
        <v>0.86</v>
      </c>
      <c r="E52" s="549">
        <v>0.92</v>
      </c>
      <c r="F52" s="549">
        <v>0.89</v>
      </c>
      <c r="G52" s="549">
        <v>0.93</v>
      </c>
      <c r="H52" s="549">
        <v>0.87</v>
      </c>
      <c r="I52" s="549">
        <v>0.89</v>
      </c>
      <c r="J52" s="549">
        <v>0.9</v>
      </c>
      <c r="K52" s="549">
        <v>0.91</v>
      </c>
      <c r="L52" s="1268">
        <v>0.95</v>
      </c>
      <c r="M52" s="1268">
        <v>0.96</v>
      </c>
      <c r="N52" s="1269">
        <v>1.1599999999999999</v>
      </c>
      <c r="O52" s="686"/>
    </row>
    <row r="53" spans="2:15" ht="15.75">
      <c r="B53" s="548" t="s">
        <v>669</v>
      </c>
      <c r="C53" s="549"/>
      <c r="D53" s="549"/>
      <c r="E53" s="549"/>
      <c r="F53" s="549"/>
      <c r="G53" s="549"/>
      <c r="H53" s="549"/>
      <c r="I53" s="549"/>
      <c r="J53" s="549"/>
      <c r="K53" s="549"/>
      <c r="L53" s="1268"/>
      <c r="M53" s="1268"/>
      <c r="N53" s="1269"/>
      <c r="O53" s="686"/>
    </row>
    <row r="54" spans="2:15" s="60" customFormat="1" ht="15.75">
      <c r="B54" s="730" t="s">
        <v>41</v>
      </c>
      <c r="C54" s="549">
        <v>4.74</v>
      </c>
      <c r="D54" s="549">
        <v>4.8899999999999997</v>
      </c>
      <c r="E54" s="549">
        <v>4.2699999999999996</v>
      </c>
      <c r="F54" s="549"/>
      <c r="G54" s="549">
        <v>4.79</v>
      </c>
      <c r="H54" s="549">
        <v>4.8899999999999997</v>
      </c>
      <c r="I54" s="549">
        <v>5.17</v>
      </c>
      <c r="J54" s="549">
        <v>4.2300000000000004</v>
      </c>
      <c r="K54" s="549">
        <v>4.2300000000000004</v>
      </c>
      <c r="L54" s="1268">
        <v>4.57</v>
      </c>
      <c r="M54" s="1268">
        <v>4.24</v>
      </c>
      <c r="N54" s="1269">
        <v>4.22</v>
      </c>
      <c r="O54" s="687"/>
    </row>
    <row r="55" spans="2:15" ht="15.75">
      <c r="B55" s="730" t="s">
        <v>43</v>
      </c>
      <c r="C55" s="549">
        <v>4.62</v>
      </c>
      <c r="D55" s="549">
        <v>5.0199999999999996</v>
      </c>
      <c r="E55" s="549">
        <v>4.95</v>
      </c>
      <c r="F55" s="549">
        <v>4.84</v>
      </c>
      <c r="G55" s="549">
        <v>4.87</v>
      </c>
      <c r="H55" s="549">
        <v>4.62</v>
      </c>
      <c r="I55" s="549" t="s">
        <v>14</v>
      </c>
      <c r="J55" s="1194">
        <v>4.5999999999999996</v>
      </c>
      <c r="K55" s="1194">
        <v>4.62</v>
      </c>
      <c r="L55" s="1268">
        <v>0</v>
      </c>
      <c r="M55" s="1268">
        <v>0</v>
      </c>
      <c r="N55" s="1269">
        <v>4.62</v>
      </c>
      <c r="O55" s="686"/>
    </row>
    <row r="56" spans="2:15" ht="15.75">
      <c r="B56" s="730" t="s">
        <v>55</v>
      </c>
      <c r="C56" s="549">
        <v>6.87</v>
      </c>
      <c r="D56" s="549">
        <v>7.92</v>
      </c>
      <c r="E56" s="549">
        <v>7.73</v>
      </c>
      <c r="F56" s="549">
        <v>7.59</v>
      </c>
      <c r="G56" s="549">
        <v>7.96</v>
      </c>
      <c r="H56" s="549">
        <v>8.25</v>
      </c>
      <c r="I56" s="549">
        <v>8.2566666666666677</v>
      </c>
      <c r="J56" s="549">
        <v>8.2200000000000006</v>
      </c>
      <c r="K56" s="549">
        <v>9.67</v>
      </c>
      <c r="L56" s="1268">
        <v>9</v>
      </c>
      <c r="M56" s="1268">
        <v>10.09</v>
      </c>
      <c r="N56" s="1269">
        <v>9.86</v>
      </c>
      <c r="O56" s="686"/>
    </row>
    <row r="57" spans="2:15" ht="15.75">
      <c r="B57" s="730" t="s">
        <v>670</v>
      </c>
      <c r="C57" s="1194">
        <v>0</v>
      </c>
      <c r="D57" s="1194">
        <v>0</v>
      </c>
      <c r="E57" s="1194">
        <v>0</v>
      </c>
      <c r="F57" s="1194">
        <v>0</v>
      </c>
      <c r="G57" s="1194">
        <v>0</v>
      </c>
      <c r="H57" s="1194">
        <v>0</v>
      </c>
      <c r="I57" s="1194">
        <v>0</v>
      </c>
      <c r="J57" s="1194">
        <v>0</v>
      </c>
      <c r="K57" s="1194">
        <v>0</v>
      </c>
      <c r="L57" s="1268">
        <v>65.95</v>
      </c>
      <c r="M57" s="1268">
        <v>0</v>
      </c>
      <c r="N57" s="1269">
        <v>0</v>
      </c>
      <c r="O57" s="686"/>
    </row>
    <row r="58" spans="2:15" ht="15.75">
      <c r="B58" s="730" t="s">
        <v>671</v>
      </c>
      <c r="C58" s="1194">
        <v>0</v>
      </c>
      <c r="D58" s="1194">
        <v>0</v>
      </c>
      <c r="E58" s="1194">
        <v>0</v>
      </c>
      <c r="F58" s="1194">
        <v>0</v>
      </c>
      <c r="G58" s="1194">
        <v>0</v>
      </c>
      <c r="H58" s="1194">
        <v>0</v>
      </c>
      <c r="I58" s="1194">
        <v>0</v>
      </c>
      <c r="J58" s="1194">
        <v>0</v>
      </c>
      <c r="K58" s="1194">
        <v>0</v>
      </c>
      <c r="L58" s="1268">
        <v>0</v>
      </c>
      <c r="M58" s="1268">
        <v>0</v>
      </c>
      <c r="N58" s="1269">
        <v>0</v>
      </c>
      <c r="O58" s="686"/>
    </row>
    <row r="59" spans="2:15" ht="15.75">
      <c r="B59" s="730" t="s">
        <v>44</v>
      </c>
      <c r="C59" s="549">
        <v>11.19</v>
      </c>
      <c r="D59" s="549">
        <v>11.27</v>
      </c>
      <c r="E59" s="549">
        <v>10.7</v>
      </c>
      <c r="F59" s="549">
        <v>9.5500000000000007</v>
      </c>
      <c r="G59" s="549">
        <v>9.4</v>
      </c>
      <c r="H59" s="549">
        <v>9.7799999999999994</v>
      </c>
      <c r="I59" s="549">
        <v>9.83</v>
      </c>
      <c r="J59" s="549">
        <v>9.66</v>
      </c>
      <c r="K59" s="549">
        <v>9.69</v>
      </c>
      <c r="L59" s="1268">
        <v>9.3800000000000008</v>
      </c>
      <c r="M59" s="1268">
        <v>10.31</v>
      </c>
      <c r="N59" s="1269">
        <v>10.88</v>
      </c>
      <c r="O59" s="686"/>
    </row>
    <row r="60" spans="2:15" ht="16.5" thickBot="1">
      <c r="B60" s="688" t="s">
        <v>40</v>
      </c>
      <c r="C60" s="1196">
        <v>6.75</v>
      </c>
      <c r="D60" s="1196">
        <v>6.66</v>
      </c>
      <c r="E60" s="1196">
        <v>6.19</v>
      </c>
      <c r="F60" s="1196">
        <v>6.33</v>
      </c>
      <c r="G60" s="1196">
        <v>6.06</v>
      </c>
      <c r="H60" s="1196">
        <v>5.41</v>
      </c>
      <c r="I60" s="1196">
        <v>7.79</v>
      </c>
      <c r="J60" s="1196">
        <v>9</v>
      </c>
      <c r="K60" s="1196">
        <v>8.99</v>
      </c>
      <c r="L60" s="1200">
        <v>9.61</v>
      </c>
      <c r="M60" s="1200">
        <v>9.93</v>
      </c>
      <c r="N60" s="1270">
        <v>11.05</v>
      </c>
      <c r="O60" s="686"/>
    </row>
    <row r="61" spans="2:15" ht="17.25" customHeight="1">
      <c r="B61" s="464" t="s">
        <v>339</v>
      </c>
      <c r="C61" s="622"/>
      <c r="D61" s="622"/>
      <c r="E61" s="622"/>
      <c r="F61" s="622"/>
      <c r="G61" s="622"/>
      <c r="H61" s="622"/>
      <c r="I61" s="622"/>
      <c r="J61" s="978"/>
      <c r="K61" s="978"/>
      <c r="L61" s="622"/>
      <c r="M61" s="622"/>
      <c r="N61" s="622"/>
    </row>
    <row r="62" spans="2:15" ht="15.75">
      <c r="B62" s="310"/>
      <c r="C62" s="270"/>
      <c r="D62" s="270"/>
      <c r="E62" s="270"/>
      <c r="F62" s="270"/>
      <c r="G62" s="270"/>
      <c r="H62" s="270"/>
      <c r="I62" s="270"/>
      <c r="J62" s="979"/>
      <c r="K62" s="979"/>
      <c r="L62" s="270"/>
      <c r="M62" s="270"/>
      <c r="N62" s="270"/>
    </row>
    <row r="63" spans="2:15" ht="15.75">
      <c r="B63" s="1558" t="s">
        <v>735</v>
      </c>
      <c r="C63" s="1558"/>
      <c r="D63" s="1558"/>
      <c r="E63" s="1558"/>
      <c r="F63" s="1558"/>
      <c r="G63" s="1558"/>
      <c r="H63" s="1558"/>
      <c r="I63" s="1558"/>
      <c r="J63" s="1558"/>
      <c r="K63" s="1558"/>
      <c r="L63" s="1558"/>
      <c r="M63" s="1558"/>
      <c r="N63" s="1558"/>
    </row>
    <row r="64" spans="2:15" ht="16.5" thickBot="1">
      <c r="B64" s="1555" t="s">
        <v>983</v>
      </c>
      <c r="C64" s="1555"/>
      <c r="D64" s="1555"/>
      <c r="E64" s="1555"/>
      <c r="F64" s="1555"/>
      <c r="G64" s="1555"/>
      <c r="H64" s="1555"/>
      <c r="I64" s="1555"/>
      <c r="J64" s="1555"/>
      <c r="K64" s="1555"/>
      <c r="L64" s="1555"/>
      <c r="M64" s="1555"/>
      <c r="N64" s="1555"/>
    </row>
    <row r="65" spans="2:14" ht="20.25" customHeight="1">
      <c r="B65" s="980" t="s">
        <v>32</v>
      </c>
      <c r="C65" s="623" t="s">
        <v>721</v>
      </c>
      <c r="D65" s="623" t="s">
        <v>722</v>
      </c>
      <c r="E65" s="623" t="s">
        <v>723</v>
      </c>
      <c r="F65" s="623" t="s">
        <v>724</v>
      </c>
      <c r="G65" s="623" t="s">
        <v>631</v>
      </c>
      <c r="H65" s="623" t="s">
        <v>725</v>
      </c>
      <c r="I65" s="623" t="s">
        <v>726</v>
      </c>
      <c r="J65" s="981" t="s">
        <v>727</v>
      </c>
      <c r="K65" s="981" t="s">
        <v>728</v>
      </c>
      <c r="L65" s="623" t="s">
        <v>729</v>
      </c>
      <c r="M65" s="623" t="s">
        <v>730</v>
      </c>
      <c r="N65" s="624" t="s">
        <v>731</v>
      </c>
    </row>
    <row r="66" spans="2:14" ht="15.75">
      <c r="B66" s="548" t="s">
        <v>672</v>
      </c>
      <c r="C66" s="549"/>
      <c r="D66" s="549"/>
      <c r="E66" s="549"/>
      <c r="F66" s="549"/>
      <c r="G66" s="549"/>
      <c r="H66" s="549"/>
      <c r="I66" s="549"/>
      <c r="J66" s="549"/>
      <c r="K66" s="791"/>
      <c r="L66" s="549"/>
      <c r="M66" s="549"/>
      <c r="N66" s="982"/>
    </row>
    <row r="67" spans="2:14" ht="15.75">
      <c r="B67" s="730" t="s">
        <v>673</v>
      </c>
      <c r="C67" s="1194">
        <v>8.8000000000000007</v>
      </c>
      <c r="D67" s="1194">
        <v>0</v>
      </c>
      <c r="E67" s="1194">
        <v>0</v>
      </c>
      <c r="F67" s="1194">
        <v>0</v>
      </c>
      <c r="G67" s="1194">
        <v>0</v>
      </c>
      <c r="H67" s="1194">
        <v>0</v>
      </c>
      <c r="I67" s="1194">
        <v>0</v>
      </c>
      <c r="J67" s="1194">
        <v>0</v>
      </c>
      <c r="K67" s="1194">
        <v>0</v>
      </c>
      <c r="L67" s="1268">
        <v>0</v>
      </c>
      <c r="M67" s="1268">
        <v>0</v>
      </c>
      <c r="N67" s="1269">
        <v>0</v>
      </c>
    </row>
    <row r="68" spans="2:14" ht="15.75">
      <c r="B68" s="730" t="s">
        <v>674</v>
      </c>
      <c r="C68" s="1194">
        <v>11.22</v>
      </c>
      <c r="D68" s="1194">
        <v>11.22</v>
      </c>
      <c r="E68" s="1194">
        <v>11.22</v>
      </c>
      <c r="F68" s="549">
        <v>11.22</v>
      </c>
      <c r="G68" s="1194">
        <v>11.06</v>
      </c>
      <c r="H68" s="1194">
        <v>0</v>
      </c>
      <c r="I68" s="1194">
        <v>0</v>
      </c>
      <c r="J68" s="1194">
        <v>11.22</v>
      </c>
      <c r="K68" s="1194">
        <v>0</v>
      </c>
      <c r="L68" s="1268">
        <v>0</v>
      </c>
      <c r="M68" s="1268">
        <v>0</v>
      </c>
      <c r="N68" s="1269">
        <v>11.22</v>
      </c>
    </row>
    <row r="69" spans="2:14" ht="15.75">
      <c r="B69" s="730" t="s">
        <v>675</v>
      </c>
      <c r="C69" s="1197">
        <v>6.73</v>
      </c>
      <c r="D69" s="549">
        <v>7.58</v>
      </c>
      <c r="E69" s="549">
        <v>8.35</v>
      </c>
      <c r="F69" s="549">
        <v>3.75</v>
      </c>
      <c r="G69" s="791">
        <v>3.63</v>
      </c>
      <c r="H69" s="549">
        <v>4.1100000000000003</v>
      </c>
      <c r="I69" s="549">
        <v>3</v>
      </c>
      <c r="J69" s="549">
        <v>5.58</v>
      </c>
      <c r="K69" s="1197">
        <v>8.15</v>
      </c>
      <c r="L69" s="1268">
        <v>8.1</v>
      </c>
      <c r="M69" s="1268">
        <v>8</v>
      </c>
      <c r="N69" s="1269">
        <v>7.79</v>
      </c>
    </row>
    <row r="70" spans="2:14" ht="15.75">
      <c r="B70" s="730" t="s">
        <v>676</v>
      </c>
      <c r="C70" s="1194">
        <v>0</v>
      </c>
      <c r="D70" s="1194">
        <v>11.22</v>
      </c>
      <c r="E70" s="1194">
        <v>11.22</v>
      </c>
      <c r="F70" s="1194">
        <v>11.22</v>
      </c>
      <c r="G70" s="1194">
        <v>11.22</v>
      </c>
      <c r="H70" s="1194">
        <v>11.22</v>
      </c>
      <c r="I70" s="1194">
        <v>11.22</v>
      </c>
      <c r="J70" s="1194">
        <v>11.7</v>
      </c>
      <c r="K70" s="1194">
        <v>11.62</v>
      </c>
      <c r="L70" s="1268">
        <v>0</v>
      </c>
      <c r="M70" s="1268">
        <v>0</v>
      </c>
      <c r="N70" s="1269">
        <v>0</v>
      </c>
    </row>
    <row r="71" spans="2:14" ht="15.75">
      <c r="B71" s="730" t="s">
        <v>677</v>
      </c>
      <c r="C71" s="1197">
        <v>9.02</v>
      </c>
      <c r="D71" s="1194">
        <v>7.59</v>
      </c>
      <c r="E71" s="549">
        <v>6.96</v>
      </c>
      <c r="F71" s="1194">
        <v>6.94</v>
      </c>
      <c r="G71" s="1194">
        <v>6.68</v>
      </c>
      <c r="H71" s="549">
        <v>6.89</v>
      </c>
      <c r="I71" s="549">
        <v>6.77</v>
      </c>
      <c r="J71" s="549">
        <v>7</v>
      </c>
      <c r="K71" s="1194">
        <v>7</v>
      </c>
      <c r="L71" s="1268">
        <v>6.85</v>
      </c>
      <c r="M71" s="1268">
        <v>7</v>
      </c>
      <c r="N71" s="1269">
        <v>7</v>
      </c>
    </row>
    <row r="72" spans="2:14" ht="15.75">
      <c r="B72" s="730" t="s">
        <v>678</v>
      </c>
      <c r="C72" s="1197">
        <v>4.5999999999999996</v>
      </c>
      <c r="D72" s="549">
        <v>6.35</v>
      </c>
      <c r="E72" s="549">
        <v>6.68</v>
      </c>
      <c r="F72" s="549">
        <v>6.73</v>
      </c>
      <c r="G72" s="791">
        <v>6.73</v>
      </c>
      <c r="H72" s="549">
        <v>6.7</v>
      </c>
      <c r="I72" s="549">
        <v>6.73</v>
      </c>
      <c r="J72" s="549">
        <v>6.79</v>
      </c>
      <c r="K72" s="1197">
        <v>7.5</v>
      </c>
      <c r="L72" s="1268">
        <v>7.71</v>
      </c>
      <c r="M72" s="1268">
        <v>7.87</v>
      </c>
      <c r="N72" s="1269">
        <v>7.86</v>
      </c>
    </row>
    <row r="73" spans="2:14" ht="15.75">
      <c r="B73" s="730" t="s">
        <v>679</v>
      </c>
      <c r="C73" s="1197">
        <v>6.75</v>
      </c>
      <c r="D73" s="549">
        <v>6.62</v>
      </c>
      <c r="E73" s="549">
        <v>6.26</v>
      </c>
      <c r="F73" s="549">
        <v>5.63</v>
      </c>
      <c r="G73" s="791">
        <v>5.7</v>
      </c>
      <c r="H73" s="549">
        <v>5.72</v>
      </c>
      <c r="I73" s="549">
        <v>5.62</v>
      </c>
      <c r="J73" s="549">
        <v>6.82</v>
      </c>
      <c r="K73" s="1197">
        <v>6.82</v>
      </c>
      <c r="L73" s="1268">
        <v>6.82</v>
      </c>
      <c r="M73" s="1268">
        <v>6.82</v>
      </c>
      <c r="N73" s="1269">
        <v>6.81</v>
      </c>
    </row>
    <row r="74" spans="2:14" ht="15.75">
      <c r="B74" s="730" t="s">
        <v>42</v>
      </c>
      <c r="C74" s="1197">
        <v>2.59</v>
      </c>
      <c r="D74" s="549">
        <v>3.33</v>
      </c>
      <c r="E74" s="549">
        <v>4.53</v>
      </c>
      <c r="F74" s="549">
        <v>4</v>
      </c>
      <c r="G74" s="791">
        <v>3.49</v>
      </c>
      <c r="H74" s="549">
        <v>3.48</v>
      </c>
      <c r="I74" s="549">
        <v>3.47</v>
      </c>
      <c r="J74" s="549">
        <v>3.47</v>
      </c>
      <c r="K74" s="1197">
        <v>3.48</v>
      </c>
      <c r="L74" s="1268">
        <v>3.76</v>
      </c>
      <c r="M74" s="1268">
        <v>4.4800000000000004</v>
      </c>
      <c r="N74" s="1269">
        <v>3.89</v>
      </c>
    </row>
    <row r="75" spans="2:14" ht="15.75">
      <c r="B75" s="730" t="s">
        <v>680</v>
      </c>
      <c r="C75" s="1194">
        <v>5.14</v>
      </c>
      <c r="D75" s="1194">
        <v>5.78</v>
      </c>
      <c r="E75" s="1194">
        <v>5.97</v>
      </c>
      <c r="F75" s="1194">
        <v>5.78</v>
      </c>
      <c r="G75" s="1194">
        <v>5.77</v>
      </c>
      <c r="H75" s="1194">
        <v>4.4000000000000004</v>
      </c>
      <c r="I75" s="1194">
        <v>5.75</v>
      </c>
      <c r="J75" s="1194">
        <v>5.76</v>
      </c>
      <c r="K75" s="791">
        <v>5.77</v>
      </c>
      <c r="L75" s="1268">
        <v>5.75</v>
      </c>
      <c r="M75" s="1268">
        <v>5.77</v>
      </c>
      <c r="N75" s="1269">
        <v>5.84</v>
      </c>
    </row>
    <row r="76" spans="2:14" ht="15.75">
      <c r="B76" s="730" t="s">
        <v>681</v>
      </c>
      <c r="C76" s="549">
        <v>3.44</v>
      </c>
      <c r="D76" s="549">
        <v>3.4</v>
      </c>
      <c r="E76" s="549">
        <v>3.39</v>
      </c>
      <c r="F76" s="549">
        <v>3.39</v>
      </c>
      <c r="G76" s="791">
        <v>3.47</v>
      </c>
      <c r="H76" s="549">
        <v>3.5</v>
      </c>
      <c r="I76" s="549">
        <v>3.47</v>
      </c>
      <c r="J76" s="549">
        <v>3.35</v>
      </c>
      <c r="K76" s="1197">
        <v>3.44</v>
      </c>
      <c r="L76" s="1268">
        <v>3.42</v>
      </c>
      <c r="M76" s="1268">
        <v>4.09</v>
      </c>
      <c r="N76" s="1269">
        <v>4.51</v>
      </c>
    </row>
    <row r="77" spans="2:14" ht="15" customHeight="1">
      <c r="B77" s="730" t="s">
        <v>45</v>
      </c>
      <c r="C77" s="549">
        <v>8.99</v>
      </c>
      <c r="D77" s="549">
        <v>8.7799999999999994</v>
      </c>
      <c r="E77" s="549">
        <v>8.91</v>
      </c>
      <c r="F77" s="549">
        <v>9</v>
      </c>
      <c r="G77" s="791">
        <v>8.94</v>
      </c>
      <c r="H77" s="549">
        <v>9</v>
      </c>
      <c r="I77" s="549">
        <v>9.02</v>
      </c>
      <c r="J77" s="549">
        <v>9.02</v>
      </c>
      <c r="K77" s="1197">
        <v>8.6199999999999992</v>
      </c>
      <c r="L77" s="1268">
        <v>7.12</v>
      </c>
      <c r="M77" s="1268">
        <v>6.82</v>
      </c>
      <c r="N77" s="1269">
        <v>6.82</v>
      </c>
    </row>
    <row r="78" spans="2:14" ht="15" customHeight="1">
      <c r="B78" s="730" t="s">
        <v>682</v>
      </c>
      <c r="C78" s="1194">
        <v>0</v>
      </c>
      <c r="D78" s="1194">
        <v>0</v>
      </c>
      <c r="E78" s="1194">
        <v>0</v>
      </c>
      <c r="F78" s="1194">
        <v>0</v>
      </c>
      <c r="G78" s="1194">
        <v>0</v>
      </c>
      <c r="H78" s="1194">
        <v>0</v>
      </c>
      <c r="I78" s="1194">
        <v>0</v>
      </c>
      <c r="J78" s="1194">
        <v>0</v>
      </c>
      <c r="K78" s="1194">
        <v>0</v>
      </c>
      <c r="L78" s="1268">
        <v>0</v>
      </c>
      <c r="M78" s="1268">
        <v>0</v>
      </c>
      <c r="N78" s="1269">
        <v>0</v>
      </c>
    </row>
    <row r="79" spans="2:14" ht="15" customHeight="1">
      <c r="B79" s="730" t="s">
        <v>47</v>
      </c>
      <c r="C79" s="549">
        <v>4.5199999999999996</v>
      </c>
      <c r="D79" s="549">
        <v>2.94</v>
      </c>
      <c r="E79" s="549">
        <v>2.4</v>
      </c>
      <c r="F79" s="549">
        <v>2.4</v>
      </c>
      <c r="G79" s="791">
        <v>2.4</v>
      </c>
      <c r="H79" s="549">
        <v>2.85</v>
      </c>
      <c r="I79" s="549">
        <v>3.96</v>
      </c>
      <c r="J79" s="549">
        <v>4.59</v>
      </c>
      <c r="K79" s="1197">
        <v>4.58</v>
      </c>
      <c r="L79" s="1268">
        <v>4.55</v>
      </c>
      <c r="M79" s="1268">
        <v>4.5599999999999996</v>
      </c>
      <c r="N79" s="1269">
        <v>4.55</v>
      </c>
    </row>
    <row r="80" spans="2:14" ht="15" customHeight="1">
      <c r="B80" s="730" t="s">
        <v>683</v>
      </c>
      <c r="C80" s="549">
        <v>5.9</v>
      </c>
      <c r="D80" s="549">
        <v>4.95</v>
      </c>
      <c r="E80" s="549">
        <v>4.1500000000000004</v>
      </c>
      <c r="F80" s="549">
        <v>3.83</v>
      </c>
      <c r="G80" s="791">
        <v>1.65</v>
      </c>
      <c r="H80" s="1194">
        <v>6.84</v>
      </c>
      <c r="I80" s="549">
        <v>6.76</v>
      </c>
      <c r="J80" s="549">
        <v>4.9800000000000004</v>
      </c>
      <c r="K80" s="1197">
        <v>10.5</v>
      </c>
      <c r="L80" s="1268">
        <v>7</v>
      </c>
      <c r="M80" s="1268">
        <v>0</v>
      </c>
      <c r="N80" s="1269">
        <v>3.14</v>
      </c>
    </row>
    <row r="81" spans="2:14" ht="15" customHeight="1">
      <c r="B81" s="730" t="s">
        <v>684</v>
      </c>
      <c r="C81" s="549">
        <v>8.94</v>
      </c>
      <c r="D81" s="549">
        <v>9.02</v>
      </c>
      <c r="E81" s="549">
        <v>7.23</v>
      </c>
      <c r="F81" s="549">
        <v>6.82</v>
      </c>
      <c r="G81" s="791">
        <v>6.81</v>
      </c>
      <c r="H81" s="549">
        <v>8.4700000000000006</v>
      </c>
      <c r="I81" s="549">
        <v>8.9700000000000006</v>
      </c>
      <c r="J81" s="549">
        <v>9.02</v>
      </c>
      <c r="K81" s="1197">
        <v>9</v>
      </c>
      <c r="L81" s="1268">
        <v>9.02</v>
      </c>
      <c r="M81" s="1268">
        <v>9.02</v>
      </c>
      <c r="N81" s="1269">
        <v>9.01</v>
      </c>
    </row>
    <row r="82" spans="2:14" ht="15" customHeight="1">
      <c r="B82" s="730" t="s">
        <v>685</v>
      </c>
      <c r="C82" s="549">
        <v>11.16</v>
      </c>
      <c r="D82" s="549">
        <v>11.12</v>
      </c>
      <c r="E82" s="549">
        <v>10.51</v>
      </c>
      <c r="F82" s="549">
        <v>8.4700000000000006</v>
      </c>
      <c r="G82" s="791">
        <v>7.2</v>
      </c>
      <c r="H82" s="549">
        <v>7.27</v>
      </c>
      <c r="I82" s="549">
        <v>7.5</v>
      </c>
      <c r="J82" s="549">
        <v>7.01</v>
      </c>
      <c r="K82" s="1197">
        <v>7.51</v>
      </c>
      <c r="L82" s="1268">
        <v>7.94</v>
      </c>
      <c r="M82" s="1268">
        <v>8.39</v>
      </c>
      <c r="N82" s="1269">
        <v>8.8800000000000008</v>
      </c>
    </row>
    <row r="83" spans="2:14" ht="15" customHeight="1">
      <c r="B83" s="730" t="s">
        <v>686</v>
      </c>
      <c r="C83" s="549">
        <v>8.98</v>
      </c>
      <c r="D83" s="549">
        <v>8.9499999999999993</v>
      </c>
      <c r="E83" s="549">
        <v>8.9499999999999993</v>
      </c>
      <c r="F83" s="549">
        <v>8.52</v>
      </c>
      <c r="G83" s="791">
        <v>7.98</v>
      </c>
      <c r="H83" s="549">
        <v>7.47</v>
      </c>
      <c r="I83" s="549">
        <v>6.79</v>
      </c>
      <c r="J83" s="549">
        <v>6.78</v>
      </c>
      <c r="K83" s="1197">
        <v>7.68</v>
      </c>
      <c r="L83" s="1268">
        <v>8.25</v>
      </c>
      <c r="M83" s="1268">
        <v>8.73</v>
      </c>
      <c r="N83" s="1269">
        <v>8.59</v>
      </c>
    </row>
    <row r="84" spans="2:14" ht="15" customHeight="1">
      <c r="B84" s="730" t="s">
        <v>687</v>
      </c>
      <c r="C84" s="549">
        <v>2.93</v>
      </c>
      <c r="D84" s="1194">
        <v>2.88</v>
      </c>
      <c r="E84" s="549">
        <v>3.11</v>
      </c>
      <c r="F84" s="549">
        <v>4.51</v>
      </c>
      <c r="G84" s="791">
        <v>2.97</v>
      </c>
      <c r="H84" s="549">
        <v>4.8949999999999996</v>
      </c>
      <c r="I84" s="549">
        <v>2.7</v>
      </c>
      <c r="J84" s="549">
        <v>3.22</v>
      </c>
      <c r="K84" s="1197">
        <v>3.38</v>
      </c>
      <c r="L84" s="1268">
        <v>2.97</v>
      </c>
      <c r="M84" s="1268">
        <v>2.97</v>
      </c>
      <c r="N84" s="1269">
        <v>4.1399999999999997</v>
      </c>
    </row>
    <row r="85" spans="2:14" ht="15" customHeight="1">
      <c r="B85" s="730" t="s">
        <v>688</v>
      </c>
      <c r="C85" s="549">
        <v>4.62</v>
      </c>
      <c r="D85" s="549">
        <v>4.62</v>
      </c>
      <c r="E85" s="549">
        <v>4.62</v>
      </c>
      <c r="F85" s="549">
        <v>4.62</v>
      </c>
      <c r="G85" s="791">
        <v>4.62</v>
      </c>
      <c r="H85" s="1194">
        <v>4.62</v>
      </c>
      <c r="I85" s="1194">
        <v>4.62</v>
      </c>
      <c r="J85" s="1194">
        <v>0</v>
      </c>
      <c r="K85" s="1194">
        <v>0</v>
      </c>
      <c r="L85" s="1268">
        <v>0</v>
      </c>
      <c r="M85" s="1268">
        <v>0</v>
      </c>
      <c r="N85" s="1269">
        <v>4.62</v>
      </c>
    </row>
    <row r="86" spans="2:14" ht="15" customHeight="1">
      <c r="B86" s="730" t="s">
        <v>689</v>
      </c>
      <c r="C86" s="549">
        <v>6.82</v>
      </c>
      <c r="D86" s="549">
        <v>6.82</v>
      </c>
      <c r="E86" s="549">
        <v>6.74</v>
      </c>
      <c r="F86" s="549">
        <v>6.82</v>
      </c>
      <c r="G86" s="791">
        <v>6.82</v>
      </c>
      <c r="H86" s="549">
        <v>6.82</v>
      </c>
      <c r="I86" s="549">
        <v>6.82</v>
      </c>
      <c r="J86" s="1194">
        <v>6.82</v>
      </c>
      <c r="K86" s="1194">
        <v>6.82</v>
      </c>
      <c r="L86" s="1268">
        <v>6.82</v>
      </c>
      <c r="M86" s="1268">
        <v>6.82</v>
      </c>
      <c r="N86" s="1269">
        <v>6.82</v>
      </c>
    </row>
    <row r="87" spans="2:14" ht="15" customHeight="1">
      <c r="B87" s="730" t="s">
        <v>309</v>
      </c>
      <c r="C87" s="549">
        <v>5.08</v>
      </c>
      <c r="D87" s="549">
        <v>5.15</v>
      </c>
      <c r="E87" s="1194">
        <v>5.15</v>
      </c>
      <c r="F87" s="549">
        <v>5.15</v>
      </c>
      <c r="G87" s="791">
        <v>5.0999999999999996</v>
      </c>
      <c r="H87" s="1194">
        <v>5.17</v>
      </c>
      <c r="I87" s="1194">
        <v>5.01</v>
      </c>
      <c r="J87" s="1194">
        <v>5.15</v>
      </c>
      <c r="K87" s="1194">
        <v>5.17</v>
      </c>
      <c r="L87" s="1268">
        <v>5.17</v>
      </c>
      <c r="M87" s="1268">
        <v>5.17</v>
      </c>
      <c r="N87" s="1269">
        <v>5.17</v>
      </c>
    </row>
    <row r="88" spans="2:14" ht="15" customHeight="1">
      <c r="B88" s="548" t="s">
        <v>690</v>
      </c>
      <c r="C88" s="549"/>
      <c r="D88" s="549"/>
      <c r="E88" s="549"/>
      <c r="F88" s="549"/>
      <c r="G88" s="549"/>
      <c r="H88" s="549"/>
      <c r="I88" s="549"/>
      <c r="J88" s="549"/>
      <c r="K88" s="791"/>
      <c r="L88" s="1268"/>
      <c r="M88" s="1268"/>
      <c r="N88" s="1269"/>
    </row>
    <row r="89" spans="2:14" ht="15" customHeight="1">
      <c r="B89" s="730" t="s">
        <v>53</v>
      </c>
      <c r="C89" s="549">
        <v>4.3</v>
      </c>
      <c r="D89" s="549">
        <v>4.4800000000000004</v>
      </c>
      <c r="E89" s="549">
        <v>4.45</v>
      </c>
      <c r="F89" s="549">
        <v>4.17</v>
      </c>
      <c r="G89" s="549">
        <v>3.48</v>
      </c>
      <c r="H89" s="549">
        <v>3.8</v>
      </c>
      <c r="I89" s="549">
        <v>3.98</v>
      </c>
      <c r="J89" s="549">
        <v>4.43</v>
      </c>
      <c r="K89" s="1197">
        <v>4.5999999999999996</v>
      </c>
      <c r="L89" s="1268">
        <v>4.5999999999999996</v>
      </c>
      <c r="M89" s="1268">
        <v>3.89</v>
      </c>
      <c r="N89" s="1269">
        <v>3.5</v>
      </c>
    </row>
    <row r="90" spans="2:14" ht="15" customHeight="1">
      <c r="B90" s="730" t="s">
        <v>37</v>
      </c>
      <c r="C90" s="549">
        <v>4.54</v>
      </c>
      <c r="D90" s="549">
        <v>4.51</v>
      </c>
      <c r="E90" s="549">
        <v>4.53</v>
      </c>
      <c r="F90" s="549">
        <v>4.5199999999999996</v>
      </c>
      <c r="G90" s="549">
        <v>4.5</v>
      </c>
      <c r="H90" s="549">
        <v>4.51</v>
      </c>
      <c r="I90" s="549">
        <v>4.5</v>
      </c>
      <c r="J90" s="549">
        <v>4.58</v>
      </c>
      <c r="K90" s="1197">
        <v>4.5</v>
      </c>
      <c r="L90" s="1268">
        <v>4.5</v>
      </c>
      <c r="M90" s="1268">
        <v>4.5</v>
      </c>
      <c r="N90" s="1269">
        <v>4.51</v>
      </c>
    </row>
    <row r="91" spans="2:14" s="60" customFormat="1" ht="15" customHeight="1">
      <c r="B91" s="730" t="s">
        <v>691</v>
      </c>
      <c r="C91" s="549">
        <v>7.72</v>
      </c>
      <c r="D91" s="549">
        <v>7.66</v>
      </c>
      <c r="E91" s="549">
        <v>7.59</v>
      </c>
      <c r="F91" s="549">
        <v>7.77</v>
      </c>
      <c r="G91" s="549">
        <v>7.82</v>
      </c>
      <c r="H91" s="549">
        <v>7.89</v>
      </c>
      <c r="I91" s="549">
        <v>7.75</v>
      </c>
      <c r="J91" s="549">
        <v>7.92</v>
      </c>
      <c r="K91" s="1197">
        <v>7.74</v>
      </c>
      <c r="L91" s="1268">
        <v>7.86</v>
      </c>
      <c r="M91" s="1268">
        <v>7.89</v>
      </c>
      <c r="N91" s="1269">
        <v>7.91</v>
      </c>
    </row>
    <row r="92" spans="2:14" ht="15" customHeight="1">
      <c r="B92" s="730" t="s">
        <v>692</v>
      </c>
      <c r="C92" s="549">
        <v>3.35</v>
      </c>
      <c r="D92" s="549">
        <v>3.3</v>
      </c>
      <c r="E92" s="549">
        <v>3.23</v>
      </c>
      <c r="F92" s="549">
        <v>3.52</v>
      </c>
      <c r="G92" s="549">
        <v>3.52</v>
      </c>
      <c r="H92" s="549">
        <v>3.32</v>
      </c>
      <c r="I92" s="1194">
        <v>3.52</v>
      </c>
      <c r="J92" s="1194">
        <v>0</v>
      </c>
      <c r="K92" s="1194">
        <v>0</v>
      </c>
      <c r="L92" s="1268">
        <v>0</v>
      </c>
      <c r="M92" s="1268">
        <v>3.52</v>
      </c>
      <c r="N92" s="1269">
        <v>3.37</v>
      </c>
    </row>
    <row r="93" spans="2:14" ht="15" customHeight="1">
      <c r="B93" s="730" t="s">
        <v>695</v>
      </c>
      <c r="C93" s="1194">
        <v>0</v>
      </c>
      <c r="D93" s="1194">
        <v>0</v>
      </c>
      <c r="E93" s="1194">
        <v>0</v>
      </c>
      <c r="F93" s="1194">
        <v>0</v>
      </c>
      <c r="G93" s="1194">
        <v>0</v>
      </c>
      <c r="H93" s="1194">
        <v>0</v>
      </c>
      <c r="I93" s="1194">
        <v>0</v>
      </c>
      <c r="J93" s="1194">
        <v>0</v>
      </c>
      <c r="K93" s="1194">
        <v>0</v>
      </c>
      <c r="L93" s="1268">
        <v>0</v>
      </c>
      <c r="M93" s="1268">
        <v>0</v>
      </c>
      <c r="N93" s="1269">
        <v>0</v>
      </c>
    </row>
    <row r="94" spans="2:14" ht="15" customHeight="1">
      <c r="B94" s="730" t="s">
        <v>693</v>
      </c>
      <c r="C94" s="549">
        <v>7.29</v>
      </c>
      <c r="D94" s="549">
        <v>7.37</v>
      </c>
      <c r="E94" s="549">
        <v>7.37</v>
      </c>
      <c r="F94" s="549">
        <v>7.39</v>
      </c>
      <c r="G94" s="1194">
        <v>7.37</v>
      </c>
      <c r="H94" s="1194">
        <v>7.37</v>
      </c>
      <c r="I94" s="1194">
        <v>0</v>
      </c>
      <c r="J94" s="1194">
        <v>0</v>
      </c>
      <c r="K94" s="1194">
        <v>0</v>
      </c>
      <c r="L94" s="1268">
        <v>0</v>
      </c>
      <c r="M94" s="1268">
        <v>0</v>
      </c>
      <c r="N94" s="1269">
        <v>7.37</v>
      </c>
    </row>
    <row r="95" spans="2:14" ht="15" customHeight="1">
      <c r="B95" s="730" t="s">
        <v>694</v>
      </c>
      <c r="C95" s="549">
        <v>6.4</v>
      </c>
      <c r="D95" s="549">
        <v>5.92</v>
      </c>
      <c r="E95" s="549">
        <v>5.72</v>
      </c>
      <c r="F95" s="549">
        <v>6.17</v>
      </c>
      <c r="G95" s="549">
        <v>6.82</v>
      </c>
      <c r="H95" s="549">
        <v>6.82</v>
      </c>
      <c r="I95" s="549">
        <v>6.82</v>
      </c>
      <c r="J95" s="549">
        <v>6.74</v>
      </c>
      <c r="K95" s="791">
        <v>6.78</v>
      </c>
      <c r="L95" s="1268">
        <v>6.75</v>
      </c>
      <c r="M95" s="1268">
        <v>6.73</v>
      </c>
      <c r="N95" s="1269">
        <v>6.82</v>
      </c>
    </row>
    <row r="96" spans="2:14" ht="15" customHeight="1">
      <c r="B96" s="730" t="s">
        <v>696</v>
      </c>
      <c r="C96" s="1194">
        <v>0</v>
      </c>
      <c r="D96" s="1194">
        <v>0</v>
      </c>
      <c r="E96" s="1194">
        <v>4.62</v>
      </c>
      <c r="F96" s="1194">
        <v>0</v>
      </c>
      <c r="G96" s="1194">
        <v>4.62</v>
      </c>
      <c r="H96" s="1194">
        <v>0</v>
      </c>
      <c r="I96" s="1194">
        <v>0</v>
      </c>
      <c r="J96" s="1194">
        <v>0</v>
      </c>
      <c r="K96" s="1268">
        <v>0</v>
      </c>
      <c r="L96" s="1268">
        <v>0</v>
      </c>
      <c r="M96" s="1268">
        <v>0</v>
      </c>
      <c r="N96" s="1269">
        <v>0</v>
      </c>
    </row>
    <row r="97" spans="2:14" ht="15" customHeight="1">
      <c r="B97" s="730" t="s">
        <v>697</v>
      </c>
      <c r="C97" s="549">
        <v>6.54</v>
      </c>
      <c r="D97" s="549">
        <v>5.6</v>
      </c>
      <c r="E97" s="549">
        <v>5.65</v>
      </c>
      <c r="F97" s="549">
        <v>6</v>
      </c>
      <c r="G97" s="1194">
        <v>0</v>
      </c>
      <c r="H97" s="1194">
        <v>0</v>
      </c>
      <c r="I97" s="1194">
        <v>0</v>
      </c>
      <c r="J97" s="1194">
        <v>0</v>
      </c>
      <c r="K97" s="1197">
        <v>6.6</v>
      </c>
      <c r="L97" s="1268">
        <v>6.69</v>
      </c>
      <c r="M97" s="1268">
        <v>6.7</v>
      </c>
      <c r="N97" s="1269">
        <v>6.71</v>
      </c>
    </row>
    <row r="98" spans="2:14" ht="15" customHeight="1">
      <c r="B98" s="730" t="s">
        <v>698</v>
      </c>
      <c r="C98" s="549">
        <v>6.47</v>
      </c>
      <c r="D98" s="549">
        <v>5.61</v>
      </c>
      <c r="E98" s="549">
        <v>5.72</v>
      </c>
      <c r="F98" s="549">
        <v>6.6</v>
      </c>
      <c r="G98" s="549">
        <v>6.78</v>
      </c>
      <c r="H98" s="549">
        <v>6.78</v>
      </c>
      <c r="I98" s="549">
        <v>6.82</v>
      </c>
      <c r="J98" s="549">
        <v>6.82</v>
      </c>
      <c r="K98" s="1197">
        <v>6.82</v>
      </c>
      <c r="L98" s="1268">
        <v>6.79</v>
      </c>
      <c r="M98" s="1268">
        <v>6.81</v>
      </c>
      <c r="N98" s="1269">
        <v>6.77</v>
      </c>
    </row>
    <row r="99" spans="2:14" ht="15" customHeight="1">
      <c r="B99" s="730" t="s">
        <v>699</v>
      </c>
      <c r="C99" s="1194">
        <v>5.63</v>
      </c>
      <c r="D99" s="1194">
        <v>4.4000000000000004</v>
      </c>
      <c r="E99" s="1194">
        <v>5.5</v>
      </c>
      <c r="F99" s="1194">
        <v>5.64</v>
      </c>
      <c r="G99" s="1194">
        <v>0</v>
      </c>
      <c r="H99" s="1194">
        <v>5.5</v>
      </c>
      <c r="I99" s="1194">
        <v>0</v>
      </c>
      <c r="J99" s="1194">
        <v>0</v>
      </c>
      <c r="K99" s="1194">
        <v>0</v>
      </c>
      <c r="L99" s="1268">
        <v>6.6</v>
      </c>
      <c r="M99" s="1268">
        <v>5.5</v>
      </c>
      <c r="N99" s="1269">
        <v>0</v>
      </c>
    </row>
    <row r="100" spans="2:14" ht="15" customHeight="1">
      <c r="B100" s="548" t="s">
        <v>597</v>
      </c>
      <c r="C100" s="549"/>
      <c r="D100" s="549"/>
      <c r="E100" s="549"/>
      <c r="F100" s="549"/>
      <c r="G100" s="549"/>
      <c r="H100" s="549"/>
      <c r="I100" s="549"/>
      <c r="J100" s="549"/>
      <c r="K100" s="791"/>
      <c r="L100" s="1268"/>
      <c r="M100" s="1268"/>
      <c r="N100" s="1269"/>
    </row>
    <row r="101" spans="2:14" ht="15" customHeight="1">
      <c r="B101" s="730" t="s">
        <v>700</v>
      </c>
      <c r="C101" s="1194"/>
      <c r="D101" s="1194"/>
      <c r="E101" s="1194"/>
      <c r="F101" s="1194"/>
      <c r="G101" s="1194"/>
      <c r="H101" s="1194"/>
      <c r="I101" s="1194" t="s">
        <v>14</v>
      </c>
      <c r="J101" s="1194" t="s">
        <v>14</v>
      </c>
      <c r="K101" s="1194" t="s">
        <v>14</v>
      </c>
      <c r="L101" s="1268"/>
      <c r="M101" s="1268"/>
      <c r="N101" s="1269"/>
    </row>
    <row r="102" spans="2:14" ht="15" customHeight="1">
      <c r="B102" s="730" t="s">
        <v>701</v>
      </c>
      <c r="C102" s="549">
        <v>74.760000000000005</v>
      </c>
      <c r="D102" s="549">
        <v>74.75</v>
      </c>
      <c r="E102" s="549">
        <v>75</v>
      </c>
      <c r="F102" s="549">
        <v>75</v>
      </c>
      <c r="G102" s="549">
        <v>74.87</v>
      </c>
      <c r="H102" s="549">
        <v>75</v>
      </c>
      <c r="I102" s="549">
        <v>74.900000000000006</v>
      </c>
      <c r="J102" s="549">
        <v>75</v>
      </c>
      <c r="K102" s="791">
        <v>75</v>
      </c>
      <c r="L102" s="1268">
        <v>75</v>
      </c>
      <c r="M102" s="1268">
        <v>75</v>
      </c>
      <c r="N102" s="1269">
        <v>74.66</v>
      </c>
    </row>
    <row r="103" spans="2:14" ht="15" customHeight="1">
      <c r="B103" s="730" t="s">
        <v>310</v>
      </c>
      <c r="C103" s="1197">
        <v>12.46</v>
      </c>
      <c r="D103" s="549">
        <v>8.5500000000000007</v>
      </c>
      <c r="E103" s="549">
        <v>6.15</v>
      </c>
      <c r="F103" s="549">
        <v>5.97</v>
      </c>
      <c r="G103" s="549">
        <v>5.88</v>
      </c>
      <c r="H103" s="549">
        <v>7.12</v>
      </c>
      <c r="I103" s="549">
        <v>8.7100000000000009</v>
      </c>
      <c r="J103" s="549">
        <v>8.82</v>
      </c>
      <c r="K103" s="1197">
        <v>9.32</v>
      </c>
      <c r="L103" s="1268">
        <v>11.2</v>
      </c>
      <c r="M103" s="1268">
        <v>13.28</v>
      </c>
      <c r="N103" s="1269">
        <v>13.12</v>
      </c>
    </row>
    <row r="104" spans="2:14" ht="15" customHeight="1">
      <c r="B104" s="730" t="s">
        <v>702</v>
      </c>
      <c r="C104" s="1197">
        <v>10.07</v>
      </c>
      <c r="D104" s="549">
        <v>10</v>
      </c>
      <c r="E104" s="549">
        <v>8.8800000000000008</v>
      </c>
      <c r="F104" s="549">
        <v>8.1199999999999992</v>
      </c>
      <c r="G104" s="549">
        <v>7.96</v>
      </c>
      <c r="H104" s="549">
        <v>7.88</v>
      </c>
      <c r="I104" s="549">
        <v>7.94</v>
      </c>
      <c r="J104" s="549">
        <v>8.6999999999999993</v>
      </c>
      <c r="K104" s="1197">
        <v>8.8699999999999992</v>
      </c>
      <c r="L104" s="1268">
        <v>9.5299999999999994</v>
      </c>
      <c r="M104" s="1268">
        <v>9.98</v>
      </c>
      <c r="N104" s="1269">
        <v>9.8699999999999992</v>
      </c>
    </row>
    <row r="105" spans="2:14" ht="15" customHeight="1">
      <c r="B105" s="730" t="s">
        <v>703</v>
      </c>
      <c r="C105" s="1197">
        <v>26.51</v>
      </c>
      <c r="D105" s="549">
        <v>26.51</v>
      </c>
      <c r="E105" s="549">
        <v>26.25</v>
      </c>
      <c r="F105" s="549">
        <v>26.59</v>
      </c>
      <c r="G105" s="549">
        <v>26.62</v>
      </c>
      <c r="H105" s="549">
        <v>26.62</v>
      </c>
      <c r="I105" s="549">
        <v>26.62</v>
      </c>
      <c r="J105" s="549">
        <v>26.78</v>
      </c>
      <c r="K105" s="1197">
        <v>26.62</v>
      </c>
      <c r="L105" s="1268">
        <v>26.73</v>
      </c>
      <c r="M105" s="1268">
        <v>26.73</v>
      </c>
      <c r="N105" s="1269">
        <v>26.62</v>
      </c>
    </row>
    <row r="106" spans="2:14" ht="15" customHeight="1">
      <c r="B106" s="730" t="s">
        <v>704</v>
      </c>
      <c r="C106" s="1194">
        <v>0</v>
      </c>
      <c r="D106" s="1194">
        <v>0</v>
      </c>
      <c r="E106" s="1194">
        <v>0</v>
      </c>
      <c r="F106" s="1194">
        <v>0</v>
      </c>
      <c r="G106" s="1194">
        <v>0</v>
      </c>
      <c r="H106" s="1194">
        <v>0</v>
      </c>
      <c r="I106" s="1194">
        <v>0</v>
      </c>
      <c r="J106" s="1194">
        <v>0</v>
      </c>
      <c r="K106" s="1194">
        <v>0</v>
      </c>
      <c r="L106" s="1268">
        <v>0</v>
      </c>
      <c r="M106" s="1268">
        <v>0</v>
      </c>
      <c r="N106" s="1269">
        <v>0</v>
      </c>
    </row>
    <row r="107" spans="2:14" ht="15" customHeight="1">
      <c r="B107" s="730" t="s">
        <v>705</v>
      </c>
      <c r="C107" s="1194">
        <v>17.82</v>
      </c>
      <c r="D107" s="1194">
        <v>17.82</v>
      </c>
      <c r="E107" s="549">
        <v>17.82</v>
      </c>
      <c r="F107" s="549">
        <v>17.82</v>
      </c>
      <c r="G107" s="1194">
        <v>17.82</v>
      </c>
      <c r="H107" s="1194">
        <v>17.82</v>
      </c>
      <c r="I107" s="1194">
        <v>17.82</v>
      </c>
      <c r="J107" s="1194">
        <v>17.82</v>
      </c>
      <c r="K107" s="1194">
        <v>0</v>
      </c>
      <c r="L107" s="1268">
        <v>0</v>
      </c>
      <c r="M107" s="1268">
        <v>17.82</v>
      </c>
      <c r="N107" s="1269">
        <v>17.82</v>
      </c>
    </row>
    <row r="108" spans="2:14" ht="15" customHeight="1">
      <c r="B108" s="730" t="s">
        <v>706</v>
      </c>
      <c r="C108" s="549">
        <v>17.82</v>
      </c>
      <c r="D108" s="549">
        <v>17.82</v>
      </c>
      <c r="E108" s="549">
        <v>17.82</v>
      </c>
      <c r="F108" s="549">
        <v>17.82</v>
      </c>
      <c r="G108" s="549">
        <v>17.82</v>
      </c>
      <c r="H108" s="549">
        <v>17.82</v>
      </c>
      <c r="I108" s="549">
        <v>17.82</v>
      </c>
      <c r="J108" s="549">
        <v>17.82</v>
      </c>
      <c r="K108" s="1197">
        <v>17.82</v>
      </c>
      <c r="L108" s="1268">
        <v>17.82</v>
      </c>
      <c r="M108" s="1268">
        <v>17.82</v>
      </c>
      <c r="N108" s="1269">
        <v>17.82</v>
      </c>
    </row>
    <row r="109" spans="2:14" ht="15" customHeight="1">
      <c r="B109" s="730" t="s">
        <v>48</v>
      </c>
      <c r="C109" s="549">
        <v>11.1</v>
      </c>
      <c r="D109" s="549">
        <v>11.2</v>
      </c>
      <c r="E109" s="549">
        <v>11.51</v>
      </c>
      <c r="F109" s="549">
        <v>11.21</v>
      </c>
      <c r="G109" s="549">
        <v>11.22</v>
      </c>
      <c r="H109" s="549">
        <v>11.22</v>
      </c>
      <c r="I109" s="1194">
        <v>11.22</v>
      </c>
      <c r="J109" s="1194">
        <v>11.22</v>
      </c>
      <c r="K109" s="1194">
        <v>11.22</v>
      </c>
      <c r="L109" s="1268">
        <v>11.22</v>
      </c>
      <c r="M109" s="1268">
        <v>11.22</v>
      </c>
      <c r="N109" s="1269">
        <v>11.34</v>
      </c>
    </row>
    <row r="110" spans="2:14" ht="15" customHeight="1">
      <c r="B110" s="730" t="s">
        <v>707</v>
      </c>
      <c r="C110" s="1194">
        <v>0</v>
      </c>
      <c r="D110" s="1194">
        <v>0</v>
      </c>
      <c r="E110" s="1194">
        <v>0</v>
      </c>
      <c r="F110" s="1194">
        <v>0</v>
      </c>
      <c r="G110" s="1194">
        <v>0</v>
      </c>
      <c r="H110" s="1194">
        <v>0</v>
      </c>
      <c r="I110" s="1194">
        <v>0</v>
      </c>
      <c r="J110" s="1194">
        <v>0</v>
      </c>
      <c r="K110" s="1194">
        <v>0</v>
      </c>
      <c r="L110" s="1268">
        <v>0</v>
      </c>
      <c r="M110" s="1268">
        <v>0</v>
      </c>
      <c r="N110" s="1269">
        <v>0</v>
      </c>
    </row>
    <row r="111" spans="2:14" ht="15" customHeight="1">
      <c r="B111" s="730" t="s">
        <v>58</v>
      </c>
      <c r="C111" s="1194">
        <v>0</v>
      </c>
      <c r="D111" s="1194">
        <v>0</v>
      </c>
      <c r="E111" s="1194">
        <v>0</v>
      </c>
      <c r="F111" s="1194">
        <v>2.97</v>
      </c>
      <c r="G111" s="549">
        <v>2.97</v>
      </c>
      <c r="H111" s="549">
        <v>2.97</v>
      </c>
      <c r="I111" s="549">
        <v>2.97</v>
      </c>
      <c r="J111" s="1194">
        <v>0</v>
      </c>
      <c r="K111" s="1194">
        <v>0</v>
      </c>
      <c r="L111" s="1268">
        <v>2.97</v>
      </c>
      <c r="M111" s="1268">
        <v>2.97</v>
      </c>
      <c r="N111" s="1269">
        <v>2.97</v>
      </c>
    </row>
    <row r="112" spans="2:14" ht="15" customHeight="1">
      <c r="B112" s="730" t="s">
        <v>708</v>
      </c>
      <c r="C112" s="1194">
        <v>0</v>
      </c>
      <c r="D112" s="1194">
        <v>0</v>
      </c>
      <c r="E112" s="1194">
        <v>0</v>
      </c>
      <c r="F112" s="1194">
        <v>5.72</v>
      </c>
      <c r="G112" s="1194"/>
      <c r="H112" s="1194"/>
      <c r="I112" s="1194">
        <v>5.72</v>
      </c>
      <c r="J112" s="1194">
        <v>0</v>
      </c>
      <c r="K112" s="1194">
        <v>0</v>
      </c>
      <c r="L112" s="1268">
        <v>5.72</v>
      </c>
      <c r="M112" s="1268">
        <v>0</v>
      </c>
      <c r="N112" s="1269">
        <v>0</v>
      </c>
    </row>
    <row r="113" spans="2:14" ht="15.75">
      <c r="B113" s="730" t="s">
        <v>709</v>
      </c>
      <c r="C113" s="1194">
        <v>0</v>
      </c>
      <c r="D113" s="1194">
        <v>0</v>
      </c>
      <c r="E113" s="1194">
        <v>0</v>
      </c>
      <c r="F113" s="1194">
        <v>59.7</v>
      </c>
      <c r="G113" s="1194">
        <v>60.02</v>
      </c>
      <c r="H113" s="1194">
        <v>2.8</v>
      </c>
      <c r="I113" s="1194">
        <v>2.8</v>
      </c>
      <c r="J113" s="1194">
        <v>0</v>
      </c>
      <c r="K113" s="1194">
        <v>2.8</v>
      </c>
      <c r="L113" s="1268">
        <v>0</v>
      </c>
      <c r="M113" s="1268">
        <v>0</v>
      </c>
      <c r="N113" s="1269">
        <v>0</v>
      </c>
    </row>
    <row r="114" spans="2:14" ht="15.75">
      <c r="B114" s="730" t="s">
        <v>710</v>
      </c>
      <c r="C114" s="549">
        <v>22.22</v>
      </c>
      <c r="D114" s="549">
        <v>22.12</v>
      </c>
      <c r="E114" s="549">
        <v>22.22</v>
      </c>
      <c r="F114" s="549">
        <v>22.14</v>
      </c>
      <c r="G114" s="1194">
        <v>22.07</v>
      </c>
      <c r="H114" s="1194">
        <v>22.17</v>
      </c>
      <c r="I114" s="549">
        <v>22.14</v>
      </c>
      <c r="J114" s="549">
        <v>22.22</v>
      </c>
      <c r="K114" s="1194">
        <v>22.22</v>
      </c>
      <c r="L114" s="1268">
        <v>22.22</v>
      </c>
      <c r="M114" s="1268">
        <v>22.22</v>
      </c>
      <c r="N114" s="1269">
        <v>22.22</v>
      </c>
    </row>
    <row r="115" spans="2:14" ht="15.75">
      <c r="B115" s="730" t="s">
        <v>755</v>
      </c>
      <c r="C115" s="1194">
        <v>0</v>
      </c>
      <c r="D115" s="1194">
        <v>0</v>
      </c>
      <c r="E115" s="1194">
        <v>0</v>
      </c>
      <c r="F115" s="1194">
        <v>0</v>
      </c>
      <c r="G115" s="1194">
        <v>0</v>
      </c>
      <c r="H115" s="1194">
        <v>0</v>
      </c>
      <c r="I115" s="1194">
        <v>0</v>
      </c>
      <c r="J115" s="1194">
        <v>0</v>
      </c>
      <c r="K115" s="1194">
        <v>0</v>
      </c>
      <c r="L115" s="1268">
        <v>0</v>
      </c>
      <c r="M115" s="1268">
        <v>0</v>
      </c>
      <c r="N115" s="1269">
        <v>0</v>
      </c>
    </row>
    <row r="116" spans="2:14" ht="15.75">
      <c r="B116" s="730" t="s">
        <v>711</v>
      </c>
      <c r="C116" s="549">
        <v>13.37</v>
      </c>
      <c r="D116" s="549">
        <v>13.37</v>
      </c>
      <c r="E116" s="549">
        <v>13.41</v>
      </c>
      <c r="F116" s="549">
        <v>13.4</v>
      </c>
      <c r="G116" s="549">
        <v>13.41</v>
      </c>
      <c r="H116" s="549">
        <v>13.42</v>
      </c>
      <c r="I116" s="549">
        <v>13.41</v>
      </c>
      <c r="J116" s="549">
        <v>13.41</v>
      </c>
      <c r="K116" s="1197">
        <v>13.42</v>
      </c>
      <c r="L116" s="1268">
        <v>13.42</v>
      </c>
      <c r="M116" s="1268">
        <v>13.42</v>
      </c>
      <c r="N116" s="1269">
        <v>13.41</v>
      </c>
    </row>
    <row r="117" spans="2:14" ht="15.75">
      <c r="B117" s="730" t="s">
        <v>712</v>
      </c>
      <c r="C117" s="549">
        <v>11.22</v>
      </c>
      <c r="D117" s="1194">
        <v>11.22</v>
      </c>
      <c r="E117" s="549">
        <v>11.22</v>
      </c>
      <c r="F117" s="549">
        <v>11.22</v>
      </c>
      <c r="G117" s="1194">
        <v>11.22</v>
      </c>
      <c r="H117" s="1194">
        <v>0</v>
      </c>
      <c r="I117" s="549">
        <v>11.22</v>
      </c>
      <c r="J117" s="549">
        <v>11.22</v>
      </c>
      <c r="K117" s="549">
        <v>11.22</v>
      </c>
      <c r="L117" s="1268">
        <v>11.22</v>
      </c>
      <c r="M117" s="1268">
        <v>11.22</v>
      </c>
      <c r="N117" s="1269">
        <v>11.22</v>
      </c>
    </row>
    <row r="118" spans="2:14" ht="15.75">
      <c r="B118" s="730" t="s">
        <v>713</v>
      </c>
      <c r="C118" s="1194">
        <v>0</v>
      </c>
      <c r="D118" s="1194">
        <v>0</v>
      </c>
      <c r="E118" s="1194">
        <v>0</v>
      </c>
      <c r="F118" s="1194">
        <v>0</v>
      </c>
      <c r="G118" s="1194">
        <v>0</v>
      </c>
      <c r="H118" s="1194">
        <v>0</v>
      </c>
      <c r="I118" s="1194">
        <v>0</v>
      </c>
      <c r="J118" s="1194">
        <v>2.42</v>
      </c>
      <c r="K118" s="1194">
        <v>0</v>
      </c>
      <c r="L118" s="1268">
        <v>0</v>
      </c>
      <c r="M118" s="1268">
        <v>0</v>
      </c>
      <c r="N118" s="1269">
        <v>0</v>
      </c>
    </row>
    <row r="119" spans="2:14" ht="15.75">
      <c r="B119" s="730" t="s">
        <v>714</v>
      </c>
      <c r="C119" s="549">
        <v>22.22</v>
      </c>
      <c r="D119" s="549">
        <v>22.22</v>
      </c>
      <c r="E119" s="549">
        <v>21.75</v>
      </c>
      <c r="F119" s="549">
        <v>21.57</v>
      </c>
      <c r="G119" s="549">
        <v>21.15</v>
      </c>
      <c r="H119" s="549">
        <v>22.09</v>
      </c>
      <c r="I119" s="549">
        <v>21.4</v>
      </c>
      <c r="J119" s="549">
        <v>21.28</v>
      </c>
      <c r="K119" s="1197">
        <v>20.91</v>
      </c>
      <c r="L119" s="1268">
        <v>21.32</v>
      </c>
      <c r="M119" s="1268">
        <v>22.22</v>
      </c>
      <c r="N119" s="1269">
        <v>22.22</v>
      </c>
    </row>
    <row r="120" spans="2:14" ht="16.5" thickBot="1">
      <c r="B120" s="688" t="s">
        <v>715</v>
      </c>
      <c r="C120" s="1196">
        <v>3.45</v>
      </c>
      <c r="D120" s="1196">
        <v>3.41</v>
      </c>
      <c r="E120" s="1196">
        <v>3.29</v>
      </c>
      <c r="F120" s="1196">
        <v>3.27</v>
      </c>
      <c r="G120" s="1196">
        <v>3.31</v>
      </c>
      <c r="H120" s="1196">
        <v>3.37</v>
      </c>
      <c r="I120" s="1196">
        <v>3.44</v>
      </c>
      <c r="J120" s="1196">
        <v>3.03</v>
      </c>
      <c r="K120" s="1200">
        <v>3.52</v>
      </c>
      <c r="L120" s="1200">
        <v>3.52</v>
      </c>
      <c r="M120" s="1200">
        <v>3.52</v>
      </c>
      <c r="N120" s="1270">
        <v>3.28</v>
      </c>
    </row>
    <row r="121" spans="2:14" ht="15.75">
      <c r="B121" s="317" t="s">
        <v>717</v>
      </c>
      <c r="C121" s="622"/>
      <c r="D121" s="622"/>
      <c r="E121" s="622"/>
      <c r="F121" s="622"/>
      <c r="G121" s="622"/>
      <c r="H121" s="622"/>
      <c r="I121" s="622"/>
      <c r="J121" s="978"/>
      <c r="K121" s="1556"/>
      <c r="L121" s="1556"/>
      <c r="M121" s="1556"/>
      <c r="N121" s="1556"/>
    </row>
    <row r="122" spans="2:14" ht="15.75">
      <c r="B122" s="339" t="s">
        <v>718</v>
      </c>
      <c r="C122" s="270"/>
      <c r="D122" s="270"/>
      <c r="E122" s="270"/>
      <c r="F122" s="270"/>
      <c r="G122" s="270"/>
      <c r="H122" s="270"/>
      <c r="I122" s="270"/>
      <c r="J122" s="979"/>
      <c r="K122" s="979"/>
      <c r="L122" s="270"/>
      <c r="M122" s="270"/>
      <c r="N122" s="270"/>
    </row>
    <row r="123" spans="2:14" ht="15.75">
      <c r="B123" s="339" t="s">
        <v>720</v>
      </c>
      <c r="C123" s="79"/>
      <c r="D123" s="79"/>
      <c r="E123" s="79"/>
      <c r="F123" s="79"/>
      <c r="G123" s="79"/>
      <c r="H123" s="79"/>
      <c r="I123" s="79"/>
      <c r="J123" s="463"/>
      <c r="K123" s="463"/>
      <c r="L123" s="152"/>
      <c r="M123" s="152"/>
      <c r="N123" s="152"/>
    </row>
    <row r="124" spans="2:14" ht="15.75">
      <c r="B124" s="155"/>
      <c r="C124" s="155"/>
      <c r="D124" s="155"/>
      <c r="E124" s="155"/>
      <c r="F124" s="155"/>
      <c r="G124" s="155"/>
      <c r="H124" s="155"/>
      <c r="I124" s="155"/>
      <c r="J124" s="155"/>
      <c r="K124" s="155"/>
      <c r="L124" s="173"/>
      <c r="M124" s="173"/>
      <c r="N124" s="173"/>
    </row>
    <row r="129" spans="12:14">
      <c r="L129" s="1553"/>
      <c r="M129" s="1553"/>
      <c r="N129" s="1553"/>
    </row>
  </sheetData>
  <mergeCells count="6">
    <mergeCell ref="L129:N129"/>
    <mergeCell ref="B4:N4"/>
    <mergeCell ref="B64:N64"/>
    <mergeCell ref="K121:N121"/>
    <mergeCell ref="B3:N3"/>
    <mergeCell ref="B63:N63"/>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codeName="Sheet32"/>
  <dimension ref="A1:AZ275"/>
  <sheetViews>
    <sheetView showGridLines="0" zoomScale="106" zoomScaleNormal="106" workbookViewId="0">
      <selection activeCell="A2" sqref="A2"/>
    </sheetView>
  </sheetViews>
  <sheetFormatPr defaultRowHeight="14.25"/>
  <cols>
    <col min="1" max="1" width="23.21875" style="922" customWidth="1"/>
    <col min="2" max="2" width="12" style="919" customWidth="1"/>
    <col min="3" max="3" width="11.109375" style="919" customWidth="1"/>
    <col min="4" max="4" width="10.21875" style="919" bestFit="1" customWidth="1"/>
    <col min="5" max="5" width="11.21875" style="920" bestFit="1" customWidth="1"/>
    <col min="6" max="6" width="10.44140625" style="919" bestFit="1" customWidth="1"/>
    <col min="7" max="7" width="11.21875" style="920" bestFit="1" customWidth="1"/>
    <col min="8" max="8" width="10.21875" style="919" customWidth="1"/>
    <col min="9" max="9" width="11.21875" style="920" bestFit="1" customWidth="1"/>
    <col min="10" max="10" width="10.21875" style="919" bestFit="1" customWidth="1"/>
    <col min="11" max="11" width="11.21875" style="919" bestFit="1" customWidth="1"/>
    <col min="12" max="12" width="10.88671875" style="919" customWidth="1"/>
    <col min="13" max="13" width="11.21875" style="919" bestFit="1" customWidth="1"/>
    <col min="14" max="14" width="11.77734375" style="919" customWidth="1"/>
    <col min="15" max="15" width="12.77734375" style="919" bestFit="1" customWidth="1"/>
    <col min="16" max="16" width="8.88671875" style="922"/>
    <col min="17" max="18" width="11.21875" style="922" bestFit="1" customWidth="1"/>
    <col min="19" max="256" width="8.88671875" style="922"/>
    <col min="257" max="257" width="21.88671875" style="922" customWidth="1"/>
    <col min="258" max="258" width="9.77734375" style="922" bestFit="1" customWidth="1"/>
    <col min="259" max="259" width="10" style="922" bestFit="1" customWidth="1"/>
    <col min="260" max="260" width="9.109375" style="922" bestFit="1" customWidth="1"/>
    <col min="261" max="261" width="10" style="922" bestFit="1" customWidth="1"/>
    <col min="262" max="262" width="9.109375" style="922" bestFit="1" customWidth="1"/>
    <col min="263" max="263" width="10" style="922" bestFit="1" customWidth="1"/>
    <col min="264" max="264" width="9.109375" style="922" bestFit="1" customWidth="1"/>
    <col min="265" max="265" width="10" style="922" bestFit="1" customWidth="1"/>
    <col min="266" max="266" width="9.88671875" style="922" bestFit="1" customWidth="1"/>
    <col min="267" max="267" width="10" style="922" bestFit="1" customWidth="1"/>
    <col min="268" max="268" width="9.109375" style="922" bestFit="1" customWidth="1"/>
    <col min="269" max="270" width="10" style="922" bestFit="1" customWidth="1"/>
    <col min="271" max="271" width="11.33203125" style="922" bestFit="1" customWidth="1"/>
    <col min="272" max="512" width="8.88671875" style="922"/>
    <col min="513" max="513" width="21.88671875" style="922" customWidth="1"/>
    <col min="514" max="514" width="9.77734375" style="922" bestFit="1" customWidth="1"/>
    <col min="515" max="515" width="10" style="922" bestFit="1" customWidth="1"/>
    <col min="516" max="516" width="9.109375" style="922" bestFit="1" customWidth="1"/>
    <col min="517" max="517" width="10" style="922" bestFit="1" customWidth="1"/>
    <col min="518" max="518" width="9.109375" style="922" bestFit="1" customWidth="1"/>
    <col min="519" max="519" width="10" style="922" bestFit="1" customWidth="1"/>
    <col min="520" max="520" width="9.109375" style="922" bestFit="1" customWidth="1"/>
    <col min="521" max="521" width="10" style="922" bestFit="1" customWidth="1"/>
    <col min="522" max="522" width="9.88671875" style="922" bestFit="1" customWidth="1"/>
    <col min="523" max="523" width="10" style="922" bestFit="1" customWidth="1"/>
    <col min="524" max="524" width="9.109375" style="922" bestFit="1" customWidth="1"/>
    <col min="525" max="526" width="10" style="922" bestFit="1" customWidth="1"/>
    <col min="527" max="527" width="11.33203125" style="922" bestFit="1" customWidth="1"/>
    <col min="528" max="768" width="8.88671875" style="922"/>
    <col min="769" max="769" width="21.88671875" style="922" customWidth="1"/>
    <col min="770" max="770" width="9.77734375" style="922" bestFit="1" customWidth="1"/>
    <col min="771" max="771" width="10" style="922" bestFit="1" customWidth="1"/>
    <col min="772" max="772" width="9.109375" style="922" bestFit="1" customWidth="1"/>
    <col min="773" max="773" width="10" style="922" bestFit="1" customWidth="1"/>
    <col min="774" max="774" width="9.109375" style="922" bestFit="1" customWidth="1"/>
    <col min="775" max="775" width="10" style="922" bestFit="1" customWidth="1"/>
    <col min="776" max="776" width="9.109375" style="922" bestFit="1" customWidth="1"/>
    <col min="777" max="777" width="10" style="922" bestFit="1" customWidth="1"/>
    <col min="778" max="778" width="9.88671875" style="922" bestFit="1" customWidth="1"/>
    <col min="779" max="779" width="10" style="922" bestFit="1" customWidth="1"/>
    <col min="780" max="780" width="9.109375" style="922" bestFit="1" customWidth="1"/>
    <col min="781" max="782" width="10" style="922" bestFit="1" customWidth="1"/>
    <col min="783" max="783" width="11.33203125" style="922" bestFit="1" customWidth="1"/>
    <col min="784" max="1024" width="8.88671875" style="922"/>
    <col min="1025" max="1025" width="21.88671875" style="922" customWidth="1"/>
    <col min="1026" max="1026" width="9.77734375" style="922" bestFit="1" customWidth="1"/>
    <col min="1027" max="1027" width="10" style="922" bestFit="1" customWidth="1"/>
    <col min="1028" max="1028" width="9.109375" style="922" bestFit="1" customWidth="1"/>
    <col min="1029" max="1029" width="10" style="922" bestFit="1" customWidth="1"/>
    <col min="1030" max="1030" width="9.109375" style="922" bestFit="1" customWidth="1"/>
    <col min="1031" max="1031" width="10" style="922" bestFit="1" customWidth="1"/>
    <col min="1032" max="1032" width="9.109375" style="922" bestFit="1" customWidth="1"/>
    <col min="1033" max="1033" width="10" style="922" bestFit="1" customWidth="1"/>
    <col min="1034" max="1034" width="9.88671875" style="922" bestFit="1" customWidth="1"/>
    <col min="1035" max="1035" width="10" style="922" bestFit="1" customWidth="1"/>
    <col min="1036" max="1036" width="9.109375" style="922" bestFit="1" customWidth="1"/>
    <col min="1037" max="1038" width="10" style="922" bestFit="1" customWidth="1"/>
    <col min="1039" max="1039" width="11.33203125" style="922" bestFit="1" customWidth="1"/>
    <col min="1040" max="1280" width="8.88671875" style="922"/>
    <col min="1281" max="1281" width="21.88671875" style="922" customWidth="1"/>
    <col min="1282" max="1282" width="9.77734375" style="922" bestFit="1" customWidth="1"/>
    <col min="1283" max="1283" width="10" style="922" bestFit="1" customWidth="1"/>
    <col min="1284" max="1284" width="9.109375" style="922" bestFit="1" customWidth="1"/>
    <col min="1285" max="1285" width="10" style="922" bestFit="1" customWidth="1"/>
    <col min="1286" max="1286" width="9.109375" style="922" bestFit="1" customWidth="1"/>
    <col min="1287" max="1287" width="10" style="922" bestFit="1" customWidth="1"/>
    <col min="1288" max="1288" width="9.109375" style="922" bestFit="1" customWidth="1"/>
    <col min="1289" max="1289" width="10" style="922" bestFit="1" customWidth="1"/>
    <col min="1290" max="1290" width="9.88671875" style="922" bestFit="1" customWidth="1"/>
    <col min="1291" max="1291" width="10" style="922" bestFit="1" customWidth="1"/>
    <col min="1292" max="1292" width="9.109375" style="922" bestFit="1" customWidth="1"/>
    <col min="1293" max="1294" width="10" style="922" bestFit="1" customWidth="1"/>
    <col min="1295" max="1295" width="11.33203125" style="922" bestFit="1" customWidth="1"/>
    <col min="1296" max="1536" width="8.88671875" style="922"/>
    <col min="1537" max="1537" width="21.88671875" style="922" customWidth="1"/>
    <col min="1538" max="1538" width="9.77734375" style="922" bestFit="1" customWidth="1"/>
    <col min="1539" max="1539" width="10" style="922" bestFit="1" customWidth="1"/>
    <col min="1540" max="1540" width="9.109375" style="922" bestFit="1" customWidth="1"/>
    <col min="1541" max="1541" width="10" style="922" bestFit="1" customWidth="1"/>
    <col min="1542" max="1542" width="9.109375" style="922" bestFit="1" customWidth="1"/>
    <col min="1543" max="1543" width="10" style="922" bestFit="1" customWidth="1"/>
    <col min="1544" max="1544" width="9.109375" style="922" bestFit="1" customWidth="1"/>
    <col min="1545" max="1545" width="10" style="922" bestFit="1" customWidth="1"/>
    <col min="1546" max="1546" width="9.88671875" style="922" bestFit="1" customWidth="1"/>
    <col min="1547" max="1547" width="10" style="922" bestFit="1" customWidth="1"/>
    <col min="1548" max="1548" width="9.109375" style="922" bestFit="1" customWidth="1"/>
    <col min="1549" max="1550" width="10" style="922" bestFit="1" customWidth="1"/>
    <col min="1551" max="1551" width="11.33203125" style="922" bestFit="1" customWidth="1"/>
    <col min="1552" max="1792" width="8.88671875" style="922"/>
    <col min="1793" max="1793" width="21.88671875" style="922" customWidth="1"/>
    <col min="1794" max="1794" width="9.77734375" style="922" bestFit="1" customWidth="1"/>
    <col min="1795" max="1795" width="10" style="922" bestFit="1" customWidth="1"/>
    <col min="1796" max="1796" width="9.109375" style="922" bestFit="1" customWidth="1"/>
    <col min="1797" max="1797" width="10" style="922" bestFit="1" customWidth="1"/>
    <col min="1798" max="1798" width="9.109375" style="922" bestFit="1" customWidth="1"/>
    <col min="1799" max="1799" width="10" style="922" bestFit="1" customWidth="1"/>
    <col min="1800" max="1800" width="9.109375" style="922" bestFit="1" customWidth="1"/>
    <col min="1801" max="1801" width="10" style="922" bestFit="1" customWidth="1"/>
    <col min="1802" max="1802" width="9.88671875" style="922" bestFit="1" customWidth="1"/>
    <col min="1803" max="1803" width="10" style="922" bestFit="1" customWidth="1"/>
    <col min="1804" max="1804" width="9.109375" style="922" bestFit="1" customWidth="1"/>
    <col min="1805" max="1806" width="10" style="922" bestFit="1" customWidth="1"/>
    <col min="1807" max="1807" width="11.33203125" style="922" bestFit="1" customWidth="1"/>
    <col min="1808" max="2048" width="8.88671875" style="922"/>
    <col min="2049" max="2049" width="21.88671875" style="922" customWidth="1"/>
    <col min="2050" max="2050" width="9.77734375" style="922" bestFit="1" customWidth="1"/>
    <col min="2051" max="2051" width="10" style="922" bestFit="1" customWidth="1"/>
    <col min="2052" max="2052" width="9.109375" style="922" bestFit="1" customWidth="1"/>
    <col min="2053" max="2053" width="10" style="922" bestFit="1" customWidth="1"/>
    <col min="2054" max="2054" width="9.109375" style="922" bestFit="1" customWidth="1"/>
    <col min="2055" max="2055" width="10" style="922" bestFit="1" customWidth="1"/>
    <col min="2056" max="2056" width="9.109375" style="922" bestFit="1" customWidth="1"/>
    <col min="2057" max="2057" width="10" style="922" bestFit="1" customWidth="1"/>
    <col min="2058" max="2058" width="9.88671875" style="922" bestFit="1" customWidth="1"/>
    <col min="2059" max="2059" width="10" style="922" bestFit="1" customWidth="1"/>
    <col min="2060" max="2060" width="9.109375" style="922" bestFit="1" customWidth="1"/>
    <col min="2061" max="2062" width="10" style="922" bestFit="1" customWidth="1"/>
    <col min="2063" max="2063" width="11.33203125" style="922" bestFit="1" customWidth="1"/>
    <col min="2064" max="2304" width="8.88671875" style="922"/>
    <col min="2305" max="2305" width="21.88671875" style="922" customWidth="1"/>
    <col min="2306" max="2306" width="9.77734375" style="922" bestFit="1" customWidth="1"/>
    <col min="2307" max="2307" width="10" style="922" bestFit="1" customWidth="1"/>
    <col min="2308" max="2308" width="9.109375" style="922" bestFit="1" customWidth="1"/>
    <col min="2309" max="2309" width="10" style="922" bestFit="1" customWidth="1"/>
    <col min="2310" max="2310" width="9.109375" style="922" bestFit="1" customWidth="1"/>
    <col min="2311" max="2311" width="10" style="922" bestFit="1" customWidth="1"/>
    <col min="2312" max="2312" width="9.109375" style="922" bestFit="1" customWidth="1"/>
    <col min="2313" max="2313" width="10" style="922" bestFit="1" customWidth="1"/>
    <col min="2314" max="2314" width="9.88671875" style="922" bestFit="1" customWidth="1"/>
    <col min="2315" max="2315" width="10" style="922" bestFit="1" customWidth="1"/>
    <col min="2316" max="2316" width="9.109375" style="922" bestFit="1" customWidth="1"/>
    <col min="2317" max="2318" width="10" style="922" bestFit="1" customWidth="1"/>
    <col min="2319" max="2319" width="11.33203125" style="922" bestFit="1" customWidth="1"/>
    <col min="2320" max="2560" width="8.88671875" style="922"/>
    <col min="2561" max="2561" width="21.88671875" style="922" customWidth="1"/>
    <col min="2562" max="2562" width="9.77734375" style="922" bestFit="1" customWidth="1"/>
    <col min="2563" max="2563" width="10" style="922" bestFit="1" customWidth="1"/>
    <col min="2564" max="2564" width="9.109375" style="922" bestFit="1" customWidth="1"/>
    <col min="2565" max="2565" width="10" style="922" bestFit="1" customWidth="1"/>
    <col min="2566" max="2566" width="9.109375" style="922" bestFit="1" customWidth="1"/>
    <col min="2567" max="2567" width="10" style="922" bestFit="1" customWidth="1"/>
    <col min="2568" max="2568" width="9.109375" style="922" bestFit="1" customWidth="1"/>
    <col min="2569" max="2569" width="10" style="922" bestFit="1" customWidth="1"/>
    <col min="2570" max="2570" width="9.88671875" style="922" bestFit="1" customWidth="1"/>
    <col min="2571" max="2571" width="10" style="922" bestFit="1" customWidth="1"/>
    <col min="2572" max="2572" width="9.109375" style="922" bestFit="1" customWidth="1"/>
    <col min="2573" max="2574" width="10" style="922" bestFit="1" customWidth="1"/>
    <col min="2575" max="2575" width="11.33203125" style="922" bestFit="1" customWidth="1"/>
    <col min="2576" max="2816" width="8.88671875" style="922"/>
    <col min="2817" max="2817" width="21.88671875" style="922" customWidth="1"/>
    <col min="2818" max="2818" width="9.77734375" style="922" bestFit="1" customWidth="1"/>
    <col min="2819" max="2819" width="10" style="922" bestFit="1" customWidth="1"/>
    <col min="2820" max="2820" width="9.109375" style="922" bestFit="1" customWidth="1"/>
    <col min="2821" max="2821" width="10" style="922" bestFit="1" customWidth="1"/>
    <col min="2822" max="2822" width="9.109375" style="922" bestFit="1" customWidth="1"/>
    <col min="2823" max="2823" width="10" style="922" bestFit="1" customWidth="1"/>
    <col min="2824" max="2824" width="9.109375" style="922" bestFit="1" customWidth="1"/>
    <col min="2825" max="2825" width="10" style="922" bestFit="1" customWidth="1"/>
    <col min="2826" max="2826" width="9.88671875" style="922" bestFit="1" customWidth="1"/>
    <col min="2827" max="2827" width="10" style="922" bestFit="1" customWidth="1"/>
    <col min="2828" max="2828" width="9.109375" style="922" bestFit="1" customWidth="1"/>
    <col min="2829" max="2830" width="10" style="922" bestFit="1" customWidth="1"/>
    <col min="2831" max="2831" width="11.33203125" style="922" bestFit="1" customWidth="1"/>
    <col min="2832" max="3072" width="8.88671875" style="922"/>
    <col min="3073" max="3073" width="21.88671875" style="922" customWidth="1"/>
    <col min="3074" max="3074" width="9.77734375" style="922" bestFit="1" customWidth="1"/>
    <col min="3075" max="3075" width="10" style="922" bestFit="1" customWidth="1"/>
    <col min="3076" max="3076" width="9.109375" style="922" bestFit="1" customWidth="1"/>
    <col min="3077" max="3077" width="10" style="922" bestFit="1" customWidth="1"/>
    <col min="3078" max="3078" width="9.109375" style="922" bestFit="1" customWidth="1"/>
    <col min="3079" max="3079" width="10" style="922" bestFit="1" customWidth="1"/>
    <col min="3080" max="3080" width="9.109375" style="922" bestFit="1" customWidth="1"/>
    <col min="3081" max="3081" width="10" style="922" bestFit="1" customWidth="1"/>
    <col min="3082" max="3082" width="9.88671875" style="922" bestFit="1" customWidth="1"/>
    <col min="3083" max="3083" width="10" style="922" bestFit="1" customWidth="1"/>
    <col min="3084" max="3084" width="9.109375" style="922" bestFit="1" customWidth="1"/>
    <col min="3085" max="3086" width="10" style="922" bestFit="1" customWidth="1"/>
    <col min="3087" max="3087" width="11.33203125" style="922" bestFit="1" customWidth="1"/>
    <col min="3088" max="3328" width="8.88671875" style="922"/>
    <col min="3329" max="3329" width="21.88671875" style="922" customWidth="1"/>
    <col min="3330" max="3330" width="9.77734375" style="922" bestFit="1" customWidth="1"/>
    <col min="3331" max="3331" width="10" style="922" bestFit="1" customWidth="1"/>
    <col min="3332" max="3332" width="9.109375" style="922" bestFit="1" customWidth="1"/>
    <col min="3333" max="3333" width="10" style="922" bestFit="1" customWidth="1"/>
    <col min="3334" max="3334" width="9.109375" style="922" bestFit="1" customWidth="1"/>
    <col min="3335" max="3335" width="10" style="922" bestFit="1" customWidth="1"/>
    <col min="3336" max="3336" width="9.109375" style="922" bestFit="1" customWidth="1"/>
    <col min="3337" max="3337" width="10" style="922" bestFit="1" customWidth="1"/>
    <col min="3338" max="3338" width="9.88671875" style="922" bestFit="1" customWidth="1"/>
    <col min="3339" max="3339" width="10" style="922" bestFit="1" customWidth="1"/>
    <col min="3340" max="3340" width="9.109375" style="922" bestFit="1" customWidth="1"/>
    <col min="3341" max="3342" width="10" style="922" bestFit="1" customWidth="1"/>
    <col min="3343" max="3343" width="11.33203125" style="922" bestFit="1" customWidth="1"/>
    <col min="3344" max="3584" width="8.88671875" style="922"/>
    <col min="3585" max="3585" width="21.88671875" style="922" customWidth="1"/>
    <col min="3586" max="3586" width="9.77734375" style="922" bestFit="1" customWidth="1"/>
    <col min="3587" max="3587" width="10" style="922" bestFit="1" customWidth="1"/>
    <col min="3588" max="3588" width="9.109375" style="922" bestFit="1" customWidth="1"/>
    <col min="3589" max="3589" width="10" style="922" bestFit="1" customWidth="1"/>
    <col min="3590" max="3590" width="9.109375" style="922" bestFit="1" customWidth="1"/>
    <col min="3591" max="3591" width="10" style="922" bestFit="1" customWidth="1"/>
    <col min="3592" max="3592" width="9.109375" style="922" bestFit="1" customWidth="1"/>
    <col min="3593" max="3593" width="10" style="922" bestFit="1" customWidth="1"/>
    <col min="3594" max="3594" width="9.88671875" style="922" bestFit="1" customWidth="1"/>
    <col min="3595" max="3595" width="10" style="922" bestFit="1" customWidth="1"/>
    <col min="3596" max="3596" width="9.109375" style="922" bestFit="1" customWidth="1"/>
    <col min="3597" max="3598" width="10" style="922" bestFit="1" customWidth="1"/>
    <col min="3599" max="3599" width="11.33203125" style="922" bestFit="1" customWidth="1"/>
    <col min="3600" max="3840" width="8.88671875" style="922"/>
    <col min="3841" max="3841" width="21.88671875" style="922" customWidth="1"/>
    <col min="3842" max="3842" width="9.77734375" style="922" bestFit="1" customWidth="1"/>
    <col min="3843" max="3843" width="10" style="922" bestFit="1" customWidth="1"/>
    <col min="3844" max="3844" width="9.109375" style="922" bestFit="1" customWidth="1"/>
    <col min="3845" max="3845" width="10" style="922" bestFit="1" customWidth="1"/>
    <col min="3846" max="3846" width="9.109375" style="922" bestFit="1" customWidth="1"/>
    <col min="3847" max="3847" width="10" style="922" bestFit="1" customWidth="1"/>
    <col min="3848" max="3848" width="9.109375" style="922" bestFit="1" customWidth="1"/>
    <col min="3849" max="3849" width="10" style="922" bestFit="1" customWidth="1"/>
    <col min="3850" max="3850" width="9.88671875" style="922" bestFit="1" customWidth="1"/>
    <col min="3851" max="3851" width="10" style="922" bestFit="1" customWidth="1"/>
    <col min="3852" max="3852" width="9.109375" style="922" bestFit="1" customWidth="1"/>
    <col min="3853" max="3854" width="10" style="922" bestFit="1" customWidth="1"/>
    <col min="3855" max="3855" width="11.33203125" style="922" bestFit="1" customWidth="1"/>
    <col min="3856" max="4096" width="8.88671875" style="922"/>
    <col min="4097" max="4097" width="21.88671875" style="922" customWidth="1"/>
    <col min="4098" max="4098" width="9.77734375" style="922" bestFit="1" customWidth="1"/>
    <col min="4099" max="4099" width="10" style="922" bestFit="1" customWidth="1"/>
    <col min="4100" max="4100" width="9.109375" style="922" bestFit="1" customWidth="1"/>
    <col min="4101" max="4101" width="10" style="922" bestFit="1" customWidth="1"/>
    <col min="4102" max="4102" width="9.109375" style="922" bestFit="1" customWidth="1"/>
    <col min="4103" max="4103" width="10" style="922" bestFit="1" customWidth="1"/>
    <col min="4104" max="4104" width="9.109375" style="922" bestFit="1" customWidth="1"/>
    <col min="4105" max="4105" width="10" style="922" bestFit="1" customWidth="1"/>
    <col min="4106" max="4106" width="9.88671875" style="922" bestFit="1" customWidth="1"/>
    <col min="4107" max="4107" width="10" style="922" bestFit="1" customWidth="1"/>
    <col min="4108" max="4108" width="9.109375" style="922" bestFit="1" customWidth="1"/>
    <col min="4109" max="4110" width="10" style="922" bestFit="1" customWidth="1"/>
    <col min="4111" max="4111" width="11.33203125" style="922" bestFit="1" customWidth="1"/>
    <col min="4112" max="4352" width="8.88671875" style="922"/>
    <col min="4353" max="4353" width="21.88671875" style="922" customWidth="1"/>
    <col min="4354" max="4354" width="9.77734375" style="922" bestFit="1" customWidth="1"/>
    <col min="4355" max="4355" width="10" style="922" bestFit="1" customWidth="1"/>
    <col min="4356" max="4356" width="9.109375" style="922" bestFit="1" customWidth="1"/>
    <col min="4357" max="4357" width="10" style="922" bestFit="1" customWidth="1"/>
    <col min="4358" max="4358" width="9.109375" style="922" bestFit="1" customWidth="1"/>
    <col min="4359" max="4359" width="10" style="922" bestFit="1" customWidth="1"/>
    <col min="4360" max="4360" width="9.109375" style="922" bestFit="1" customWidth="1"/>
    <col min="4361" max="4361" width="10" style="922" bestFit="1" customWidth="1"/>
    <col min="4362" max="4362" width="9.88671875" style="922" bestFit="1" customWidth="1"/>
    <col min="4363" max="4363" width="10" style="922" bestFit="1" customWidth="1"/>
    <col min="4364" max="4364" width="9.109375" style="922" bestFit="1" customWidth="1"/>
    <col min="4365" max="4366" width="10" style="922" bestFit="1" customWidth="1"/>
    <col min="4367" max="4367" width="11.33203125" style="922" bestFit="1" customWidth="1"/>
    <col min="4368" max="4608" width="8.88671875" style="922"/>
    <col min="4609" max="4609" width="21.88671875" style="922" customWidth="1"/>
    <col min="4610" max="4610" width="9.77734375" style="922" bestFit="1" customWidth="1"/>
    <col min="4611" max="4611" width="10" style="922" bestFit="1" customWidth="1"/>
    <col min="4612" max="4612" width="9.109375" style="922" bestFit="1" customWidth="1"/>
    <col min="4613" max="4613" width="10" style="922" bestFit="1" customWidth="1"/>
    <col min="4614" max="4614" width="9.109375" style="922" bestFit="1" customWidth="1"/>
    <col min="4615" max="4615" width="10" style="922" bestFit="1" customWidth="1"/>
    <col min="4616" max="4616" width="9.109375" style="922" bestFit="1" customWidth="1"/>
    <col min="4617" max="4617" width="10" style="922" bestFit="1" customWidth="1"/>
    <col min="4618" max="4618" width="9.88671875" style="922" bestFit="1" customWidth="1"/>
    <col min="4619" max="4619" width="10" style="922" bestFit="1" customWidth="1"/>
    <col min="4620" max="4620" width="9.109375" style="922" bestFit="1" customWidth="1"/>
    <col min="4621" max="4622" width="10" style="922" bestFit="1" customWidth="1"/>
    <col min="4623" max="4623" width="11.33203125" style="922" bestFit="1" customWidth="1"/>
    <col min="4624" max="4864" width="8.88671875" style="922"/>
    <col min="4865" max="4865" width="21.88671875" style="922" customWidth="1"/>
    <col min="4866" max="4866" width="9.77734375" style="922" bestFit="1" customWidth="1"/>
    <col min="4867" max="4867" width="10" style="922" bestFit="1" customWidth="1"/>
    <col min="4868" max="4868" width="9.109375" style="922" bestFit="1" customWidth="1"/>
    <col min="4869" max="4869" width="10" style="922" bestFit="1" customWidth="1"/>
    <col min="4870" max="4870" width="9.109375" style="922" bestFit="1" customWidth="1"/>
    <col min="4871" max="4871" width="10" style="922" bestFit="1" customWidth="1"/>
    <col min="4872" max="4872" width="9.109375" style="922" bestFit="1" customWidth="1"/>
    <col min="4873" max="4873" width="10" style="922" bestFit="1" customWidth="1"/>
    <col min="4874" max="4874" width="9.88671875" style="922" bestFit="1" customWidth="1"/>
    <col min="4875" max="4875" width="10" style="922" bestFit="1" customWidth="1"/>
    <col min="4876" max="4876" width="9.109375" style="922" bestFit="1" customWidth="1"/>
    <col min="4877" max="4878" width="10" style="922" bestFit="1" customWidth="1"/>
    <col min="4879" max="4879" width="11.33203125" style="922" bestFit="1" customWidth="1"/>
    <col min="4880" max="5120" width="8.88671875" style="922"/>
    <col min="5121" max="5121" width="21.88671875" style="922" customWidth="1"/>
    <col min="5122" max="5122" width="9.77734375" style="922" bestFit="1" customWidth="1"/>
    <col min="5123" max="5123" width="10" style="922" bestFit="1" customWidth="1"/>
    <col min="5124" max="5124" width="9.109375" style="922" bestFit="1" customWidth="1"/>
    <col min="5125" max="5125" width="10" style="922" bestFit="1" customWidth="1"/>
    <col min="5126" max="5126" width="9.109375" style="922" bestFit="1" customWidth="1"/>
    <col min="5127" max="5127" width="10" style="922" bestFit="1" customWidth="1"/>
    <col min="5128" max="5128" width="9.109375" style="922" bestFit="1" customWidth="1"/>
    <col min="5129" max="5129" width="10" style="922" bestFit="1" customWidth="1"/>
    <col min="5130" max="5130" width="9.88671875" style="922" bestFit="1" customWidth="1"/>
    <col min="5131" max="5131" width="10" style="922" bestFit="1" customWidth="1"/>
    <col min="5132" max="5132" width="9.109375" style="922" bestFit="1" customWidth="1"/>
    <col min="5133" max="5134" width="10" style="922" bestFit="1" customWidth="1"/>
    <col min="5135" max="5135" width="11.33203125" style="922" bestFit="1" customWidth="1"/>
    <col min="5136" max="5376" width="8.88671875" style="922"/>
    <col min="5377" max="5377" width="21.88671875" style="922" customWidth="1"/>
    <col min="5378" max="5378" width="9.77734375" style="922" bestFit="1" customWidth="1"/>
    <col min="5379" max="5379" width="10" style="922" bestFit="1" customWidth="1"/>
    <col min="5380" max="5380" width="9.109375" style="922" bestFit="1" customWidth="1"/>
    <col min="5381" max="5381" width="10" style="922" bestFit="1" customWidth="1"/>
    <col min="5382" max="5382" width="9.109375" style="922" bestFit="1" customWidth="1"/>
    <col min="5383" max="5383" width="10" style="922" bestFit="1" customWidth="1"/>
    <col min="5384" max="5384" width="9.109375" style="922" bestFit="1" customWidth="1"/>
    <col min="5385" max="5385" width="10" style="922" bestFit="1" customWidth="1"/>
    <col min="5386" max="5386" width="9.88671875" style="922" bestFit="1" customWidth="1"/>
    <col min="5387" max="5387" width="10" style="922" bestFit="1" customWidth="1"/>
    <col min="5388" max="5388" width="9.109375" style="922" bestFit="1" customWidth="1"/>
    <col min="5389" max="5390" width="10" style="922" bestFit="1" customWidth="1"/>
    <col min="5391" max="5391" width="11.33203125" style="922" bestFit="1" customWidth="1"/>
    <col min="5392" max="5632" width="8.88671875" style="922"/>
    <col min="5633" max="5633" width="21.88671875" style="922" customWidth="1"/>
    <col min="5634" max="5634" width="9.77734375" style="922" bestFit="1" customWidth="1"/>
    <col min="5635" max="5635" width="10" style="922" bestFit="1" customWidth="1"/>
    <col min="5636" max="5636" width="9.109375" style="922" bestFit="1" customWidth="1"/>
    <col min="5637" max="5637" width="10" style="922" bestFit="1" customWidth="1"/>
    <col min="5638" max="5638" width="9.109375" style="922" bestFit="1" customWidth="1"/>
    <col min="5639" max="5639" width="10" style="922" bestFit="1" customWidth="1"/>
    <col min="5640" max="5640" width="9.109375" style="922" bestFit="1" customWidth="1"/>
    <col min="5641" max="5641" width="10" style="922" bestFit="1" customWidth="1"/>
    <col min="5642" max="5642" width="9.88671875" style="922" bestFit="1" customWidth="1"/>
    <col min="5643" max="5643" width="10" style="922" bestFit="1" customWidth="1"/>
    <col min="5644" max="5644" width="9.109375" style="922" bestFit="1" customWidth="1"/>
    <col min="5645" max="5646" width="10" style="922" bestFit="1" customWidth="1"/>
    <col min="5647" max="5647" width="11.33203125" style="922" bestFit="1" customWidth="1"/>
    <col min="5648" max="5888" width="8.88671875" style="922"/>
    <col min="5889" max="5889" width="21.88671875" style="922" customWidth="1"/>
    <col min="5890" max="5890" width="9.77734375" style="922" bestFit="1" customWidth="1"/>
    <col min="5891" max="5891" width="10" style="922" bestFit="1" customWidth="1"/>
    <col min="5892" max="5892" width="9.109375" style="922" bestFit="1" customWidth="1"/>
    <col min="5893" max="5893" width="10" style="922" bestFit="1" customWidth="1"/>
    <col min="5894" max="5894" width="9.109375" style="922" bestFit="1" customWidth="1"/>
    <col min="5895" max="5895" width="10" style="922" bestFit="1" customWidth="1"/>
    <col min="5896" max="5896" width="9.109375" style="922" bestFit="1" customWidth="1"/>
    <col min="5897" max="5897" width="10" style="922" bestFit="1" customWidth="1"/>
    <col min="5898" max="5898" width="9.88671875" style="922" bestFit="1" customWidth="1"/>
    <col min="5899" max="5899" width="10" style="922" bestFit="1" customWidth="1"/>
    <col min="5900" max="5900" width="9.109375" style="922" bestFit="1" customWidth="1"/>
    <col min="5901" max="5902" width="10" style="922" bestFit="1" customWidth="1"/>
    <col min="5903" max="5903" width="11.33203125" style="922" bestFit="1" customWidth="1"/>
    <col min="5904" max="6144" width="8.88671875" style="922"/>
    <col min="6145" max="6145" width="21.88671875" style="922" customWidth="1"/>
    <col min="6146" max="6146" width="9.77734375" style="922" bestFit="1" customWidth="1"/>
    <col min="6147" max="6147" width="10" style="922" bestFit="1" customWidth="1"/>
    <col min="6148" max="6148" width="9.109375" style="922" bestFit="1" customWidth="1"/>
    <col min="6149" max="6149" width="10" style="922" bestFit="1" customWidth="1"/>
    <col min="6150" max="6150" width="9.109375" style="922" bestFit="1" customWidth="1"/>
    <col min="6151" max="6151" width="10" style="922" bestFit="1" customWidth="1"/>
    <col min="6152" max="6152" width="9.109375" style="922" bestFit="1" customWidth="1"/>
    <col min="6153" max="6153" width="10" style="922" bestFit="1" customWidth="1"/>
    <col min="6154" max="6154" width="9.88671875" style="922" bestFit="1" customWidth="1"/>
    <col min="6155" max="6155" width="10" style="922" bestFit="1" customWidth="1"/>
    <col min="6156" max="6156" width="9.109375" style="922" bestFit="1" customWidth="1"/>
    <col min="6157" max="6158" width="10" style="922" bestFit="1" customWidth="1"/>
    <col min="6159" max="6159" width="11.33203125" style="922" bestFit="1" customWidth="1"/>
    <col min="6160" max="6400" width="8.88671875" style="922"/>
    <col min="6401" max="6401" width="21.88671875" style="922" customWidth="1"/>
    <col min="6402" max="6402" width="9.77734375" style="922" bestFit="1" customWidth="1"/>
    <col min="6403" max="6403" width="10" style="922" bestFit="1" customWidth="1"/>
    <col min="6404" max="6404" width="9.109375" style="922" bestFit="1" customWidth="1"/>
    <col min="6405" max="6405" width="10" style="922" bestFit="1" customWidth="1"/>
    <col min="6406" max="6406" width="9.109375" style="922" bestFit="1" customWidth="1"/>
    <col min="6407" max="6407" width="10" style="922" bestFit="1" customWidth="1"/>
    <col min="6408" max="6408" width="9.109375" style="922" bestFit="1" customWidth="1"/>
    <col min="6409" max="6409" width="10" style="922" bestFit="1" customWidth="1"/>
    <col min="6410" max="6410" width="9.88671875" style="922" bestFit="1" customWidth="1"/>
    <col min="6411" max="6411" width="10" style="922" bestFit="1" customWidth="1"/>
    <col min="6412" max="6412" width="9.109375" style="922" bestFit="1" customWidth="1"/>
    <col min="6413" max="6414" width="10" style="922" bestFit="1" customWidth="1"/>
    <col min="6415" max="6415" width="11.33203125" style="922" bestFit="1" customWidth="1"/>
    <col min="6416" max="6656" width="8.88671875" style="922"/>
    <col min="6657" max="6657" width="21.88671875" style="922" customWidth="1"/>
    <col min="6658" max="6658" width="9.77734375" style="922" bestFit="1" customWidth="1"/>
    <col min="6659" max="6659" width="10" style="922" bestFit="1" customWidth="1"/>
    <col min="6660" max="6660" width="9.109375" style="922" bestFit="1" customWidth="1"/>
    <col min="6661" max="6661" width="10" style="922" bestFit="1" customWidth="1"/>
    <col min="6662" max="6662" width="9.109375" style="922" bestFit="1" customWidth="1"/>
    <col min="6663" max="6663" width="10" style="922" bestFit="1" customWidth="1"/>
    <col min="6664" max="6664" width="9.109375" style="922" bestFit="1" customWidth="1"/>
    <col min="6665" max="6665" width="10" style="922" bestFit="1" customWidth="1"/>
    <col min="6666" max="6666" width="9.88671875" style="922" bestFit="1" customWidth="1"/>
    <col min="6667" max="6667" width="10" style="922" bestFit="1" customWidth="1"/>
    <col min="6668" max="6668" width="9.109375" style="922" bestFit="1" customWidth="1"/>
    <col min="6669" max="6670" width="10" style="922" bestFit="1" customWidth="1"/>
    <col min="6671" max="6671" width="11.33203125" style="922" bestFit="1" customWidth="1"/>
    <col min="6672" max="6912" width="8.88671875" style="922"/>
    <col min="6913" max="6913" width="21.88671875" style="922" customWidth="1"/>
    <col min="6914" max="6914" width="9.77734375" style="922" bestFit="1" customWidth="1"/>
    <col min="6915" max="6915" width="10" style="922" bestFit="1" customWidth="1"/>
    <col min="6916" max="6916" width="9.109375" style="922" bestFit="1" customWidth="1"/>
    <col min="6917" max="6917" width="10" style="922" bestFit="1" customWidth="1"/>
    <col min="6918" max="6918" width="9.109375" style="922" bestFit="1" customWidth="1"/>
    <col min="6919" max="6919" width="10" style="922" bestFit="1" customWidth="1"/>
    <col min="6920" max="6920" width="9.109375" style="922" bestFit="1" customWidth="1"/>
    <col min="6921" max="6921" width="10" style="922" bestFit="1" customWidth="1"/>
    <col min="6922" max="6922" width="9.88671875" style="922" bestFit="1" customWidth="1"/>
    <col min="6923" max="6923" width="10" style="922" bestFit="1" customWidth="1"/>
    <col min="6924" max="6924" width="9.109375" style="922" bestFit="1" customWidth="1"/>
    <col min="6925" max="6926" width="10" style="922" bestFit="1" customWidth="1"/>
    <col min="6927" max="6927" width="11.33203125" style="922" bestFit="1" customWidth="1"/>
    <col min="6928" max="7168" width="8.88671875" style="922"/>
    <col min="7169" max="7169" width="21.88671875" style="922" customWidth="1"/>
    <col min="7170" max="7170" width="9.77734375" style="922" bestFit="1" customWidth="1"/>
    <col min="7171" max="7171" width="10" style="922" bestFit="1" customWidth="1"/>
    <col min="7172" max="7172" width="9.109375" style="922" bestFit="1" customWidth="1"/>
    <col min="7173" max="7173" width="10" style="922" bestFit="1" customWidth="1"/>
    <col min="7174" max="7174" width="9.109375" style="922" bestFit="1" customWidth="1"/>
    <col min="7175" max="7175" width="10" style="922" bestFit="1" customWidth="1"/>
    <col min="7176" max="7176" width="9.109375" style="922" bestFit="1" customWidth="1"/>
    <col min="7177" max="7177" width="10" style="922" bestFit="1" customWidth="1"/>
    <col min="7178" max="7178" width="9.88671875" style="922" bestFit="1" customWidth="1"/>
    <col min="7179" max="7179" width="10" style="922" bestFit="1" customWidth="1"/>
    <col min="7180" max="7180" width="9.109375" style="922" bestFit="1" customWidth="1"/>
    <col min="7181" max="7182" width="10" style="922" bestFit="1" customWidth="1"/>
    <col min="7183" max="7183" width="11.33203125" style="922" bestFit="1" customWidth="1"/>
    <col min="7184" max="7424" width="8.88671875" style="922"/>
    <col min="7425" max="7425" width="21.88671875" style="922" customWidth="1"/>
    <col min="7426" max="7426" width="9.77734375" style="922" bestFit="1" customWidth="1"/>
    <col min="7427" max="7427" width="10" style="922" bestFit="1" customWidth="1"/>
    <col min="7428" max="7428" width="9.109375" style="922" bestFit="1" customWidth="1"/>
    <col min="7429" max="7429" width="10" style="922" bestFit="1" customWidth="1"/>
    <col min="7430" max="7430" width="9.109375" style="922" bestFit="1" customWidth="1"/>
    <col min="7431" max="7431" width="10" style="922" bestFit="1" customWidth="1"/>
    <col min="7432" max="7432" width="9.109375" style="922" bestFit="1" customWidth="1"/>
    <col min="7433" max="7433" width="10" style="922" bestFit="1" customWidth="1"/>
    <col min="7434" max="7434" width="9.88671875" style="922" bestFit="1" customWidth="1"/>
    <col min="7435" max="7435" width="10" style="922" bestFit="1" customWidth="1"/>
    <col min="7436" max="7436" width="9.109375" style="922" bestFit="1" customWidth="1"/>
    <col min="7437" max="7438" width="10" style="922" bestFit="1" customWidth="1"/>
    <col min="7439" max="7439" width="11.33203125" style="922" bestFit="1" customWidth="1"/>
    <col min="7440" max="7680" width="8.88671875" style="922"/>
    <col min="7681" max="7681" width="21.88671875" style="922" customWidth="1"/>
    <col min="7682" max="7682" width="9.77734375" style="922" bestFit="1" customWidth="1"/>
    <col min="7683" max="7683" width="10" style="922" bestFit="1" customWidth="1"/>
    <col min="7684" max="7684" width="9.109375" style="922" bestFit="1" customWidth="1"/>
    <col min="7685" max="7685" width="10" style="922" bestFit="1" customWidth="1"/>
    <col min="7686" max="7686" width="9.109375" style="922" bestFit="1" customWidth="1"/>
    <col min="7687" max="7687" width="10" style="922" bestFit="1" customWidth="1"/>
    <col min="7688" max="7688" width="9.109375" style="922" bestFit="1" customWidth="1"/>
    <col min="7689" max="7689" width="10" style="922" bestFit="1" customWidth="1"/>
    <col min="7690" max="7690" width="9.88671875" style="922" bestFit="1" customWidth="1"/>
    <col min="7691" max="7691" width="10" style="922" bestFit="1" customWidth="1"/>
    <col min="7692" max="7692" width="9.109375" style="922" bestFit="1" customWidth="1"/>
    <col min="7693" max="7694" width="10" style="922" bestFit="1" customWidth="1"/>
    <col min="7695" max="7695" width="11.33203125" style="922" bestFit="1" customWidth="1"/>
    <col min="7696" max="7936" width="8.88671875" style="922"/>
    <col min="7937" max="7937" width="21.88671875" style="922" customWidth="1"/>
    <col min="7938" max="7938" width="9.77734375" style="922" bestFit="1" customWidth="1"/>
    <col min="7939" max="7939" width="10" style="922" bestFit="1" customWidth="1"/>
    <col min="7940" max="7940" width="9.109375" style="922" bestFit="1" customWidth="1"/>
    <col min="7941" max="7941" width="10" style="922" bestFit="1" customWidth="1"/>
    <col min="7942" max="7942" width="9.109375" style="922" bestFit="1" customWidth="1"/>
    <col min="7943" max="7943" width="10" style="922" bestFit="1" customWidth="1"/>
    <col min="7944" max="7944" width="9.109375" style="922" bestFit="1" customWidth="1"/>
    <col min="7945" max="7945" width="10" style="922" bestFit="1" customWidth="1"/>
    <col min="7946" max="7946" width="9.88671875" style="922" bestFit="1" customWidth="1"/>
    <col min="7947" max="7947" width="10" style="922" bestFit="1" customWidth="1"/>
    <col min="7948" max="7948" width="9.109375" style="922" bestFit="1" customWidth="1"/>
    <col min="7949" max="7950" width="10" style="922" bestFit="1" customWidth="1"/>
    <col min="7951" max="7951" width="11.33203125" style="922" bestFit="1" customWidth="1"/>
    <col min="7952" max="8192" width="8.88671875" style="922"/>
    <col min="8193" max="8193" width="21.88671875" style="922" customWidth="1"/>
    <col min="8194" max="8194" width="9.77734375" style="922" bestFit="1" customWidth="1"/>
    <col min="8195" max="8195" width="10" style="922" bestFit="1" customWidth="1"/>
    <col min="8196" max="8196" width="9.109375" style="922" bestFit="1" customWidth="1"/>
    <col min="8197" max="8197" width="10" style="922" bestFit="1" customWidth="1"/>
    <col min="8198" max="8198" width="9.109375" style="922" bestFit="1" customWidth="1"/>
    <col min="8199" max="8199" width="10" style="922" bestFit="1" customWidth="1"/>
    <col min="8200" max="8200" width="9.109375" style="922" bestFit="1" customWidth="1"/>
    <col min="8201" max="8201" width="10" style="922" bestFit="1" customWidth="1"/>
    <col min="8202" max="8202" width="9.88671875" style="922" bestFit="1" customWidth="1"/>
    <col min="8203" max="8203" width="10" style="922" bestFit="1" customWidth="1"/>
    <col min="8204" max="8204" width="9.109375" style="922" bestFit="1" customWidth="1"/>
    <col min="8205" max="8206" width="10" style="922" bestFit="1" customWidth="1"/>
    <col min="8207" max="8207" width="11.33203125" style="922" bestFit="1" customWidth="1"/>
    <col min="8208" max="8448" width="8.88671875" style="922"/>
    <col min="8449" max="8449" width="21.88671875" style="922" customWidth="1"/>
    <col min="8450" max="8450" width="9.77734375" style="922" bestFit="1" customWidth="1"/>
    <col min="8451" max="8451" width="10" style="922" bestFit="1" customWidth="1"/>
    <col min="8452" max="8452" width="9.109375" style="922" bestFit="1" customWidth="1"/>
    <col min="8453" max="8453" width="10" style="922" bestFit="1" customWidth="1"/>
    <col min="8454" max="8454" width="9.109375" style="922" bestFit="1" customWidth="1"/>
    <col min="8455" max="8455" width="10" style="922" bestFit="1" customWidth="1"/>
    <col min="8456" max="8456" width="9.109375" style="922" bestFit="1" customWidth="1"/>
    <col min="8457" max="8457" width="10" style="922" bestFit="1" customWidth="1"/>
    <col min="8458" max="8458" width="9.88671875" style="922" bestFit="1" customWidth="1"/>
    <col min="8459" max="8459" width="10" style="922" bestFit="1" customWidth="1"/>
    <col min="8460" max="8460" width="9.109375" style="922" bestFit="1" customWidth="1"/>
    <col min="8461" max="8462" width="10" style="922" bestFit="1" customWidth="1"/>
    <col min="8463" max="8463" width="11.33203125" style="922" bestFit="1" customWidth="1"/>
    <col min="8464" max="8704" width="8.88671875" style="922"/>
    <col min="8705" max="8705" width="21.88671875" style="922" customWidth="1"/>
    <col min="8706" max="8706" width="9.77734375" style="922" bestFit="1" customWidth="1"/>
    <col min="8707" max="8707" width="10" style="922" bestFit="1" customWidth="1"/>
    <col min="8708" max="8708" width="9.109375" style="922" bestFit="1" customWidth="1"/>
    <col min="8709" max="8709" width="10" style="922" bestFit="1" customWidth="1"/>
    <col min="8710" max="8710" width="9.109375" style="922" bestFit="1" customWidth="1"/>
    <col min="8711" max="8711" width="10" style="922" bestFit="1" customWidth="1"/>
    <col min="8712" max="8712" width="9.109375" style="922" bestFit="1" customWidth="1"/>
    <col min="8713" max="8713" width="10" style="922" bestFit="1" customWidth="1"/>
    <col min="8714" max="8714" width="9.88671875" style="922" bestFit="1" customWidth="1"/>
    <col min="8715" max="8715" width="10" style="922" bestFit="1" customWidth="1"/>
    <col min="8716" max="8716" width="9.109375" style="922" bestFit="1" customWidth="1"/>
    <col min="8717" max="8718" width="10" style="922" bestFit="1" customWidth="1"/>
    <col min="8719" max="8719" width="11.33203125" style="922" bestFit="1" customWidth="1"/>
    <col min="8720" max="8960" width="8.88671875" style="922"/>
    <col min="8961" max="8961" width="21.88671875" style="922" customWidth="1"/>
    <col min="8962" max="8962" width="9.77734375" style="922" bestFit="1" customWidth="1"/>
    <col min="8963" max="8963" width="10" style="922" bestFit="1" customWidth="1"/>
    <col min="8964" max="8964" width="9.109375" style="922" bestFit="1" customWidth="1"/>
    <col min="8965" max="8965" width="10" style="922" bestFit="1" customWidth="1"/>
    <col min="8966" max="8966" width="9.109375" style="922" bestFit="1" customWidth="1"/>
    <col min="8967" max="8967" width="10" style="922" bestFit="1" customWidth="1"/>
    <col min="8968" max="8968" width="9.109375" style="922" bestFit="1" customWidth="1"/>
    <col min="8969" max="8969" width="10" style="922" bestFit="1" customWidth="1"/>
    <col min="8970" max="8970" width="9.88671875" style="922" bestFit="1" customWidth="1"/>
    <col min="8971" max="8971" width="10" style="922" bestFit="1" customWidth="1"/>
    <col min="8972" max="8972" width="9.109375" style="922" bestFit="1" customWidth="1"/>
    <col min="8973" max="8974" width="10" style="922" bestFit="1" customWidth="1"/>
    <col min="8975" max="8975" width="11.33203125" style="922" bestFit="1" customWidth="1"/>
    <col min="8976" max="9216" width="8.88671875" style="922"/>
    <col min="9217" max="9217" width="21.88671875" style="922" customWidth="1"/>
    <col min="9218" max="9218" width="9.77734375" style="922" bestFit="1" customWidth="1"/>
    <col min="9219" max="9219" width="10" style="922" bestFit="1" customWidth="1"/>
    <col min="9220" max="9220" width="9.109375" style="922" bestFit="1" customWidth="1"/>
    <col min="9221" max="9221" width="10" style="922" bestFit="1" customWidth="1"/>
    <col min="9222" max="9222" width="9.109375" style="922" bestFit="1" customWidth="1"/>
    <col min="9223" max="9223" width="10" style="922" bestFit="1" customWidth="1"/>
    <col min="9224" max="9224" width="9.109375" style="922" bestFit="1" customWidth="1"/>
    <col min="9225" max="9225" width="10" style="922" bestFit="1" customWidth="1"/>
    <col min="9226" max="9226" width="9.88671875" style="922" bestFit="1" customWidth="1"/>
    <col min="9227" max="9227" width="10" style="922" bestFit="1" customWidth="1"/>
    <col min="9228" max="9228" width="9.109375" style="922" bestFit="1" customWidth="1"/>
    <col min="9229" max="9230" width="10" style="922" bestFit="1" customWidth="1"/>
    <col min="9231" max="9231" width="11.33203125" style="922" bestFit="1" customWidth="1"/>
    <col min="9232" max="9472" width="8.88671875" style="922"/>
    <col min="9473" max="9473" width="21.88671875" style="922" customWidth="1"/>
    <col min="9474" max="9474" width="9.77734375" style="922" bestFit="1" customWidth="1"/>
    <col min="9475" max="9475" width="10" style="922" bestFit="1" customWidth="1"/>
    <col min="9476" max="9476" width="9.109375" style="922" bestFit="1" customWidth="1"/>
    <col min="9477" max="9477" width="10" style="922" bestFit="1" customWidth="1"/>
    <col min="9478" max="9478" width="9.109375" style="922" bestFit="1" customWidth="1"/>
    <col min="9479" max="9479" width="10" style="922" bestFit="1" customWidth="1"/>
    <col min="9480" max="9480" width="9.109375" style="922" bestFit="1" customWidth="1"/>
    <col min="9481" max="9481" width="10" style="922" bestFit="1" customWidth="1"/>
    <col min="9482" max="9482" width="9.88671875" style="922" bestFit="1" customWidth="1"/>
    <col min="9483" max="9483" width="10" style="922" bestFit="1" customWidth="1"/>
    <col min="9484" max="9484" width="9.109375" style="922" bestFit="1" customWidth="1"/>
    <col min="9485" max="9486" width="10" style="922" bestFit="1" customWidth="1"/>
    <col min="9487" max="9487" width="11.33203125" style="922" bestFit="1" customWidth="1"/>
    <col min="9488" max="9728" width="8.88671875" style="922"/>
    <col min="9729" max="9729" width="21.88671875" style="922" customWidth="1"/>
    <col min="9730" max="9730" width="9.77734375" style="922" bestFit="1" customWidth="1"/>
    <col min="9731" max="9731" width="10" style="922" bestFit="1" customWidth="1"/>
    <col min="9732" max="9732" width="9.109375" style="922" bestFit="1" customWidth="1"/>
    <col min="9733" max="9733" width="10" style="922" bestFit="1" customWidth="1"/>
    <col min="9734" max="9734" width="9.109375" style="922" bestFit="1" customWidth="1"/>
    <col min="9735" max="9735" width="10" style="922" bestFit="1" customWidth="1"/>
    <col min="9736" max="9736" width="9.109375" style="922" bestFit="1" customWidth="1"/>
    <col min="9737" max="9737" width="10" style="922" bestFit="1" customWidth="1"/>
    <col min="9738" max="9738" width="9.88671875" style="922" bestFit="1" customWidth="1"/>
    <col min="9739" max="9739" width="10" style="922" bestFit="1" customWidth="1"/>
    <col min="9740" max="9740" width="9.109375" style="922" bestFit="1" customWidth="1"/>
    <col min="9741" max="9742" width="10" style="922" bestFit="1" customWidth="1"/>
    <col min="9743" max="9743" width="11.33203125" style="922" bestFit="1" customWidth="1"/>
    <col min="9744" max="9984" width="8.88671875" style="922"/>
    <col min="9985" max="9985" width="21.88671875" style="922" customWidth="1"/>
    <col min="9986" max="9986" width="9.77734375" style="922" bestFit="1" customWidth="1"/>
    <col min="9987" max="9987" width="10" style="922" bestFit="1" customWidth="1"/>
    <col min="9988" max="9988" width="9.109375" style="922" bestFit="1" customWidth="1"/>
    <col min="9989" max="9989" width="10" style="922" bestFit="1" customWidth="1"/>
    <col min="9990" max="9990" width="9.109375" style="922" bestFit="1" customWidth="1"/>
    <col min="9991" max="9991" width="10" style="922" bestFit="1" customWidth="1"/>
    <col min="9992" max="9992" width="9.109375" style="922" bestFit="1" customWidth="1"/>
    <col min="9993" max="9993" width="10" style="922" bestFit="1" customWidth="1"/>
    <col min="9994" max="9994" width="9.88671875" style="922" bestFit="1" customWidth="1"/>
    <col min="9995" max="9995" width="10" style="922" bestFit="1" customWidth="1"/>
    <col min="9996" max="9996" width="9.109375" style="922" bestFit="1" customWidth="1"/>
    <col min="9997" max="9998" width="10" style="922" bestFit="1" customWidth="1"/>
    <col min="9999" max="9999" width="11.33203125" style="922" bestFit="1" customWidth="1"/>
    <col min="10000" max="10240" width="8.88671875" style="922"/>
    <col min="10241" max="10241" width="21.88671875" style="922" customWidth="1"/>
    <col min="10242" max="10242" width="9.77734375" style="922" bestFit="1" customWidth="1"/>
    <col min="10243" max="10243" width="10" style="922" bestFit="1" customWidth="1"/>
    <col min="10244" max="10244" width="9.109375" style="922" bestFit="1" customWidth="1"/>
    <col min="10245" max="10245" width="10" style="922" bestFit="1" customWidth="1"/>
    <col min="10246" max="10246" width="9.109375" style="922" bestFit="1" customWidth="1"/>
    <col min="10247" max="10247" width="10" style="922" bestFit="1" customWidth="1"/>
    <col min="10248" max="10248" width="9.109375" style="922" bestFit="1" customWidth="1"/>
    <col min="10249" max="10249" width="10" style="922" bestFit="1" customWidth="1"/>
    <col min="10250" max="10250" width="9.88671875" style="922" bestFit="1" customWidth="1"/>
    <col min="10251" max="10251" width="10" style="922" bestFit="1" customWidth="1"/>
    <col min="10252" max="10252" width="9.109375" style="922" bestFit="1" customWidth="1"/>
    <col min="10253" max="10254" width="10" style="922" bestFit="1" customWidth="1"/>
    <col min="10255" max="10255" width="11.33203125" style="922" bestFit="1" customWidth="1"/>
    <col min="10256" max="10496" width="8.88671875" style="922"/>
    <col min="10497" max="10497" width="21.88671875" style="922" customWidth="1"/>
    <col min="10498" max="10498" width="9.77734375" style="922" bestFit="1" customWidth="1"/>
    <col min="10499" max="10499" width="10" style="922" bestFit="1" customWidth="1"/>
    <col min="10500" max="10500" width="9.109375" style="922" bestFit="1" customWidth="1"/>
    <col min="10501" max="10501" width="10" style="922" bestFit="1" customWidth="1"/>
    <col min="10502" max="10502" width="9.109375" style="922" bestFit="1" customWidth="1"/>
    <col min="10503" max="10503" width="10" style="922" bestFit="1" customWidth="1"/>
    <col min="10504" max="10504" width="9.109375" style="922" bestFit="1" customWidth="1"/>
    <col min="10505" max="10505" width="10" style="922" bestFit="1" customWidth="1"/>
    <col min="10506" max="10506" width="9.88671875" style="922" bestFit="1" customWidth="1"/>
    <col min="10507" max="10507" width="10" style="922" bestFit="1" customWidth="1"/>
    <col min="10508" max="10508" width="9.109375" style="922" bestFit="1" customWidth="1"/>
    <col min="10509" max="10510" width="10" style="922" bestFit="1" customWidth="1"/>
    <col min="10511" max="10511" width="11.33203125" style="922" bestFit="1" customWidth="1"/>
    <col min="10512" max="10752" width="8.88671875" style="922"/>
    <col min="10753" max="10753" width="21.88671875" style="922" customWidth="1"/>
    <col min="10754" max="10754" width="9.77734375" style="922" bestFit="1" customWidth="1"/>
    <col min="10755" max="10755" width="10" style="922" bestFit="1" customWidth="1"/>
    <col min="10756" max="10756" width="9.109375" style="922" bestFit="1" customWidth="1"/>
    <col min="10757" max="10757" width="10" style="922" bestFit="1" customWidth="1"/>
    <col min="10758" max="10758" width="9.109375" style="922" bestFit="1" customWidth="1"/>
    <col min="10759" max="10759" width="10" style="922" bestFit="1" customWidth="1"/>
    <col min="10760" max="10760" width="9.109375" style="922" bestFit="1" customWidth="1"/>
    <col min="10761" max="10761" width="10" style="922" bestFit="1" customWidth="1"/>
    <col min="10762" max="10762" width="9.88671875" style="922" bestFit="1" customWidth="1"/>
    <col min="10763" max="10763" width="10" style="922" bestFit="1" customWidth="1"/>
    <col min="10764" max="10764" width="9.109375" style="922" bestFit="1" customWidth="1"/>
    <col min="10765" max="10766" width="10" style="922" bestFit="1" customWidth="1"/>
    <col min="10767" max="10767" width="11.33203125" style="922" bestFit="1" customWidth="1"/>
    <col min="10768" max="11008" width="8.88671875" style="922"/>
    <col min="11009" max="11009" width="21.88671875" style="922" customWidth="1"/>
    <col min="11010" max="11010" width="9.77734375" style="922" bestFit="1" customWidth="1"/>
    <col min="11011" max="11011" width="10" style="922" bestFit="1" customWidth="1"/>
    <col min="11012" max="11012" width="9.109375" style="922" bestFit="1" customWidth="1"/>
    <col min="11013" max="11013" width="10" style="922" bestFit="1" customWidth="1"/>
    <col min="11014" max="11014" width="9.109375" style="922" bestFit="1" customWidth="1"/>
    <col min="11015" max="11015" width="10" style="922" bestFit="1" customWidth="1"/>
    <col min="11016" max="11016" width="9.109375" style="922" bestFit="1" customWidth="1"/>
    <col min="11017" max="11017" width="10" style="922" bestFit="1" customWidth="1"/>
    <col min="11018" max="11018" width="9.88671875" style="922" bestFit="1" customWidth="1"/>
    <col min="11019" max="11019" width="10" style="922" bestFit="1" customWidth="1"/>
    <col min="11020" max="11020" width="9.109375" style="922" bestFit="1" customWidth="1"/>
    <col min="11021" max="11022" width="10" style="922" bestFit="1" customWidth="1"/>
    <col min="11023" max="11023" width="11.33203125" style="922" bestFit="1" customWidth="1"/>
    <col min="11024" max="11264" width="8.88671875" style="922"/>
    <col min="11265" max="11265" width="21.88671875" style="922" customWidth="1"/>
    <col min="11266" max="11266" width="9.77734375" style="922" bestFit="1" customWidth="1"/>
    <col min="11267" max="11267" width="10" style="922" bestFit="1" customWidth="1"/>
    <col min="11268" max="11268" width="9.109375" style="922" bestFit="1" customWidth="1"/>
    <col min="11269" max="11269" width="10" style="922" bestFit="1" customWidth="1"/>
    <col min="11270" max="11270" width="9.109375" style="922" bestFit="1" customWidth="1"/>
    <col min="11271" max="11271" width="10" style="922" bestFit="1" customWidth="1"/>
    <col min="11272" max="11272" width="9.109375" style="922" bestFit="1" customWidth="1"/>
    <col min="11273" max="11273" width="10" style="922" bestFit="1" customWidth="1"/>
    <col min="11274" max="11274" width="9.88671875" style="922" bestFit="1" customWidth="1"/>
    <col min="11275" max="11275" width="10" style="922" bestFit="1" customWidth="1"/>
    <col min="11276" max="11276" width="9.109375" style="922" bestFit="1" customWidth="1"/>
    <col min="11277" max="11278" width="10" style="922" bestFit="1" customWidth="1"/>
    <col min="11279" max="11279" width="11.33203125" style="922" bestFit="1" customWidth="1"/>
    <col min="11280" max="11520" width="8.88671875" style="922"/>
    <col min="11521" max="11521" width="21.88671875" style="922" customWidth="1"/>
    <col min="11522" max="11522" width="9.77734375" style="922" bestFit="1" customWidth="1"/>
    <col min="11523" max="11523" width="10" style="922" bestFit="1" customWidth="1"/>
    <col min="11524" max="11524" width="9.109375" style="922" bestFit="1" customWidth="1"/>
    <col min="11525" max="11525" width="10" style="922" bestFit="1" customWidth="1"/>
    <col min="11526" max="11526" width="9.109375" style="922" bestFit="1" customWidth="1"/>
    <col min="11527" max="11527" width="10" style="922" bestFit="1" customWidth="1"/>
    <col min="11528" max="11528" width="9.109375" style="922" bestFit="1" customWidth="1"/>
    <col min="11529" max="11529" width="10" style="922" bestFit="1" customWidth="1"/>
    <col min="11530" max="11530" width="9.88671875" style="922" bestFit="1" customWidth="1"/>
    <col min="11531" max="11531" width="10" style="922" bestFit="1" customWidth="1"/>
    <col min="11532" max="11532" width="9.109375" style="922" bestFit="1" customWidth="1"/>
    <col min="11533" max="11534" width="10" style="922" bestFit="1" customWidth="1"/>
    <col min="11535" max="11535" width="11.33203125" style="922" bestFit="1" customWidth="1"/>
    <col min="11536" max="11776" width="8.88671875" style="922"/>
    <col min="11777" max="11777" width="21.88671875" style="922" customWidth="1"/>
    <col min="11778" max="11778" width="9.77734375" style="922" bestFit="1" customWidth="1"/>
    <col min="11779" max="11779" width="10" style="922" bestFit="1" customWidth="1"/>
    <col min="11780" max="11780" width="9.109375" style="922" bestFit="1" customWidth="1"/>
    <col min="11781" max="11781" width="10" style="922" bestFit="1" customWidth="1"/>
    <col min="11782" max="11782" width="9.109375" style="922" bestFit="1" customWidth="1"/>
    <col min="11783" max="11783" width="10" style="922" bestFit="1" customWidth="1"/>
    <col min="11784" max="11784" width="9.109375" style="922" bestFit="1" customWidth="1"/>
    <col min="11785" max="11785" width="10" style="922" bestFit="1" customWidth="1"/>
    <col min="11786" max="11786" width="9.88671875" style="922" bestFit="1" customWidth="1"/>
    <col min="11787" max="11787" width="10" style="922" bestFit="1" customWidth="1"/>
    <col min="11788" max="11788" width="9.109375" style="922" bestFit="1" customWidth="1"/>
    <col min="11789" max="11790" width="10" style="922" bestFit="1" customWidth="1"/>
    <col min="11791" max="11791" width="11.33203125" style="922" bestFit="1" customWidth="1"/>
    <col min="11792" max="12032" width="8.88671875" style="922"/>
    <col min="12033" max="12033" width="21.88671875" style="922" customWidth="1"/>
    <col min="12034" max="12034" width="9.77734375" style="922" bestFit="1" customWidth="1"/>
    <col min="12035" max="12035" width="10" style="922" bestFit="1" customWidth="1"/>
    <col min="12036" max="12036" width="9.109375" style="922" bestFit="1" customWidth="1"/>
    <col min="12037" max="12037" width="10" style="922" bestFit="1" customWidth="1"/>
    <col min="12038" max="12038" width="9.109375" style="922" bestFit="1" customWidth="1"/>
    <col min="12039" max="12039" width="10" style="922" bestFit="1" customWidth="1"/>
    <col min="12040" max="12040" width="9.109375" style="922" bestFit="1" customWidth="1"/>
    <col min="12041" max="12041" width="10" style="922" bestFit="1" customWidth="1"/>
    <col min="12042" max="12042" width="9.88671875" style="922" bestFit="1" customWidth="1"/>
    <col min="12043" max="12043" width="10" style="922" bestFit="1" customWidth="1"/>
    <col min="12044" max="12044" width="9.109375" style="922" bestFit="1" customWidth="1"/>
    <col min="12045" max="12046" width="10" style="922" bestFit="1" customWidth="1"/>
    <col min="12047" max="12047" width="11.33203125" style="922" bestFit="1" customWidth="1"/>
    <col min="12048" max="12288" width="8.88671875" style="922"/>
    <col min="12289" max="12289" width="21.88671875" style="922" customWidth="1"/>
    <col min="12290" max="12290" width="9.77734375" style="922" bestFit="1" customWidth="1"/>
    <col min="12291" max="12291" width="10" style="922" bestFit="1" customWidth="1"/>
    <col min="12292" max="12292" width="9.109375" style="922" bestFit="1" customWidth="1"/>
    <col min="12293" max="12293" width="10" style="922" bestFit="1" customWidth="1"/>
    <col min="12294" max="12294" width="9.109375" style="922" bestFit="1" customWidth="1"/>
    <col min="12295" max="12295" width="10" style="922" bestFit="1" customWidth="1"/>
    <col min="12296" max="12296" width="9.109375" style="922" bestFit="1" customWidth="1"/>
    <col min="12297" max="12297" width="10" style="922" bestFit="1" customWidth="1"/>
    <col min="12298" max="12298" width="9.88671875" style="922" bestFit="1" customWidth="1"/>
    <col min="12299" max="12299" width="10" style="922" bestFit="1" customWidth="1"/>
    <col min="12300" max="12300" width="9.109375" style="922" bestFit="1" customWidth="1"/>
    <col min="12301" max="12302" width="10" style="922" bestFit="1" customWidth="1"/>
    <col min="12303" max="12303" width="11.33203125" style="922" bestFit="1" customWidth="1"/>
    <col min="12304" max="12544" width="8.88671875" style="922"/>
    <col min="12545" max="12545" width="21.88671875" style="922" customWidth="1"/>
    <col min="12546" max="12546" width="9.77734375" style="922" bestFit="1" customWidth="1"/>
    <col min="12547" max="12547" width="10" style="922" bestFit="1" customWidth="1"/>
    <col min="12548" max="12548" width="9.109375" style="922" bestFit="1" customWidth="1"/>
    <col min="12549" max="12549" width="10" style="922" bestFit="1" customWidth="1"/>
    <col min="12550" max="12550" width="9.109375" style="922" bestFit="1" customWidth="1"/>
    <col min="12551" max="12551" width="10" style="922" bestFit="1" customWidth="1"/>
    <col min="12552" max="12552" width="9.109375" style="922" bestFit="1" customWidth="1"/>
    <col min="12553" max="12553" width="10" style="922" bestFit="1" customWidth="1"/>
    <col min="12554" max="12554" width="9.88671875" style="922" bestFit="1" customWidth="1"/>
    <col min="12555" max="12555" width="10" style="922" bestFit="1" customWidth="1"/>
    <col min="12556" max="12556" width="9.109375" style="922" bestFit="1" customWidth="1"/>
    <col min="12557" max="12558" width="10" style="922" bestFit="1" customWidth="1"/>
    <col min="12559" max="12559" width="11.33203125" style="922" bestFit="1" customWidth="1"/>
    <col min="12560" max="12800" width="8.88671875" style="922"/>
    <col min="12801" max="12801" width="21.88671875" style="922" customWidth="1"/>
    <col min="12802" max="12802" width="9.77734375" style="922" bestFit="1" customWidth="1"/>
    <col min="12803" max="12803" width="10" style="922" bestFit="1" customWidth="1"/>
    <col min="12804" max="12804" width="9.109375" style="922" bestFit="1" customWidth="1"/>
    <col min="12805" max="12805" width="10" style="922" bestFit="1" customWidth="1"/>
    <col min="12806" max="12806" width="9.109375" style="922" bestFit="1" customWidth="1"/>
    <col min="12807" max="12807" width="10" style="922" bestFit="1" customWidth="1"/>
    <col min="12808" max="12808" width="9.109375" style="922" bestFit="1" customWidth="1"/>
    <col min="12809" max="12809" width="10" style="922" bestFit="1" customWidth="1"/>
    <col min="12810" max="12810" width="9.88671875" style="922" bestFit="1" customWidth="1"/>
    <col min="12811" max="12811" width="10" style="922" bestFit="1" customWidth="1"/>
    <col min="12812" max="12812" width="9.109375" style="922" bestFit="1" customWidth="1"/>
    <col min="12813" max="12814" width="10" style="922" bestFit="1" customWidth="1"/>
    <col min="12815" max="12815" width="11.33203125" style="922" bestFit="1" customWidth="1"/>
    <col min="12816" max="13056" width="8.88671875" style="922"/>
    <col min="13057" max="13057" width="21.88671875" style="922" customWidth="1"/>
    <col min="13058" max="13058" width="9.77734375" style="922" bestFit="1" customWidth="1"/>
    <col min="13059" max="13059" width="10" style="922" bestFit="1" customWidth="1"/>
    <col min="13060" max="13060" width="9.109375" style="922" bestFit="1" customWidth="1"/>
    <col min="13061" max="13061" width="10" style="922" bestFit="1" customWidth="1"/>
    <col min="13062" max="13062" width="9.109375" style="922" bestFit="1" customWidth="1"/>
    <col min="13063" max="13063" width="10" style="922" bestFit="1" customWidth="1"/>
    <col min="13064" max="13064" width="9.109375" style="922" bestFit="1" customWidth="1"/>
    <col min="13065" max="13065" width="10" style="922" bestFit="1" customWidth="1"/>
    <col min="13066" max="13066" width="9.88671875" style="922" bestFit="1" customWidth="1"/>
    <col min="13067" max="13067" width="10" style="922" bestFit="1" customWidth="1"/>
    <col min="13068" max="13068" width="9.109375" style="922" bestFit="1" customWidth="1"/>
    <col min="13069" max="13070" width="10" style="922" bestFit="1" customWidth="1"/>
    <col min="13071" max="13071" width="11.33203125" style="922" bestFit="1" customWidth="1"/>
    <col min="13072" max="13312" width="8.88671875" style="922"/>
    <col min="13313" max="13313" width="21.88671875" style="922" customWidth="1"/>
    <col min="13314" max="13314" width="9.77734375" style="922" bestFit="1" customWidth="1"/>
    <col min="13315" max="13315" width="10" style="922" bestFit="1" customWidth="1"/>
    <col min="13316" max="13316" width="9.109375" style="922" bestFit="1" customWidth="1"/>
    <col min="13317" max="13317" width="10" style="922" bestFit="1" customWidth="1"/>
    <col min="13318" max="13318" width="9.109375" style="922" bestFit="1" customWidth="1"/>
    <col min="13319" max="13319" width="10" style="922" bestFit="1" customWidth="1"/>
    <col min="13320" max="13320" width="9.109375" style="922" bestFit="1" customWidth="1"/>
    <col min="13321" max="13321" width="10" style="922" bestFit="1" customWidth="1"/>
    <col min="13322" max="13322" width="9.88671875" style="922" bestFit="1" customWidth="1"/>
    <col min="13323" max="13323" width="10" style="922" bestFit="1" customWidth="1"/>
    <col min="13324" max="13324" width="9.109375" style="922" bestFit="1" customWidth="1"/>
    <col min="13325" max="13326" width="10" style="922" bestFit="1" customWidth="1"/>
    <col min="13327" max="13327" width="11.33203125" style="922" bestFit="1" customWidth="1"/>
    <col min="13328" max="13568" width="8.88671875" style="922"/>
    <col min="13569" max="13569" width="21.88671875" style="922" customWidth="1"/>
    <col min="13570" max="13570" width="9.77734375" style="922" bestFit="1" customWidth="1"/>
    <col min="13571" max="13571" width="10" style="922" bestFit="1" customWidth="1"/>
    <col min="13572" max="13572" width="9.109375" style="922" bestFit="1" customWidth="1"/>
    <col min="13573" max="13573" width="10" style="922" bestFit="1" customWidth="1"/>
    <col min="13574" max="13574" width="9.109375" style="922" bestFit="1" customWidth="1"/>
    <col min="13575" max="13575" width="10" style="922" bestFit="1" customWidth="1"/>
    <col min="13576" max="13576" width="9.109375" style="922" bestFit="1" customWidth="1"/>
    <col min="13577" max="13577" width="10" style="922" bestFit="1" customWidth="1"/>
    <col min="13578" max="13578" width="9.88671875" style="922" bestFit="1" customWidth="1"/>
    <col min="13579" max="13579" width="10" style="922" bestFit="1" customWidth="1"/>
    <col min="13580" max="13580" width="9.109375" style="922" bestFit="1" customWidth="1"/>
    <col min="13581" max="13582" width="10" style="922" bestFit="1" customWidth="1"/>
    <col min="13583" max="13583" width="11.33203125" style="922" bestFit="1" customWidth="1"/>
    <col min="13584" max="13824" width="8.88671875" style="922"/>
    <col min="13825" max="13825" width="21.88671875" style="922" customWidth="1"/>
    <col min="13826" max="13826" width="9.77734375" style="922" bestFit="1" customWidth="1"/>
    <col min="13827" max="13827" width="10" style="922" bestFit="1" customWidth="1"/>
    <col min="13828" max="13828" width="9.109375" style="922" bestFit="1" customWidth="1"/>
    <col min="13829" max="13829" width="10" style="922" bestFit="1" customWidth="1"/>
    <col min="13830" max="13830" width="9.109375" style="922" bestFit="1" customWidth="1"/>
    <col min="13831" max="13831" width="10" style="922" bestFit="1" customWidth="1"/>
    <col min="13832" max="13832" width="9.109375" style="922" bestFit="1" customWidth="1"/>
    <col min="13833" max="13833" width="10" style="922" bestFit="1" customWidth="1"/>
    <col min="13834" max="13834" width="9.88671875" style="922" bestFit="1" customWidth="1"/>
    <col min="13835" max="13835" width="10" style="922" bestFit="1" customWidth="1"/>
    <col min="13836" max="13836" width="9.109375" style="922" bestFit="1" customWidth="1"/>
    <col min="13837" max="13838" width="10" style="922" bestFit="1" customWidth="1"/>
    <col min="13839" max="13839" width="11.33203125" style="922" bestFit="1" customWidth="1"/>
    <col min="13840" max="14080" width="8.88671875" style="922"/>
    <col min="14081" max="14081" width="21.88671875" style="922" customWidth="1"/>
    <col min="14082" max="14082" width="9.77734375" style="922" bestFit="1" customWidth="1"/>
    <col min="14083" max="14083" width="10" style="922" bestFit="1" customWidth="1"/>
    <col min="14084" max="14084" width="9.109375" style="922" bestFit="1" customWidth="1"/>
    <col min="14085" max="14085" width="10" style="922" bestFit="1" customWidth="1"/>
    <col min="14086" max="14086" width="9.109375" style="922" bestFit="1" customWidth="1"/>
    <col min="14087" max="14087" width="10" style="922" bestFit="1" customWidth="1"/>
    <col min="14088" max="14088" width="9.109375" style="922" bestFit="1" customWidth="1"/>
    <col min="14089" max="14089" width="10" style="922" bestFit="1" customWidth="1"/>
    <col min="14090" max="14090" width="9.88671875" style="922" bestFit="1" customWidth="1"/>
    <col min="14091" max="14091" width="10" style="922" bestFit="1" customWidth="1"/>
    <col min="14092" max="14092" width="9.109375" style="922" bestFit="1" customWidth="1"/>
    <col min="14093" max="14094" width="10" style="922" bestFit="1" customWidth="1"/>
    <col min="14095" max="14095" width="11.33203125" style="922" bestFit="1" customWidth="1"/>
    <col min="14096" max="14336" width="8.88671875" style="922"/>
    <col min="14337" max="14337" width="21.88671875" style="922" customWidth="1"/>
    <col min="14338" max="14338" width="9.77734375" style="922" bestFit="1" customWidth="1"/>
    <col min="14339" max="14339" width="10" style="922" bestFit="1" customWidth="1"/>
    <col min="14340" max="14340" width="9.109375" style="922" bestFit="1" customWidth="1"/>
    <col min="14341" max="14341" width="10" style="922" bestFit="1" customWidth="1"/>
    <col min="14342" max="14342" width="9.109375" style="922" bestFit="1" customWidth="1"/>
    <col min="14343" max="14343" width="10" style="922" bestFit="1" customWidth="1"/>
    <col min="14344" max="14344" width="9.109375" style="922" bestFit="1" customWidth="1"/>
    <col min="14345" max="14345" width="10" style="922" bestFit="1" customWidth="1"/>
    <col min="14346" max="14346" width="9.88671875" style="922" bestFit="1" customWidth="1"/>
    <col min="14347" max="14347" width="10" style="922" bestFit="1" customWidth="1"/>
    <col min="14348" max="14348" width="9.109375" style="922" bestFit="1" customWidth="1"/>
    <col min="14349" max="14350" width="10" style="922" bestFit="1" customWidth="1"/>
    <col min="14351" max="14351" width="11.33203125" style="922" bestFit="1" customWidth="1"/>
    <col min="14352" max="14592" width="8.88671875" style="922"/>
    <col min="14593" max="14593" width="21.88671875" style="922" customWidth="1"/>
    <col min="14594" max="14594" width="9.77734375" style="922" bestFit="1" customWidth="1"/>
    <col min="14595" max="14595" width="10" style="922" bestFit="1" customWidth="1"/>
    <col min="14596" max="14596" width="9.109375" style="922" bestFit="1" customWidth="1"/>
    <col min="14597" max="14597" width="10" style="922" bestFit="1" customWidth="1"/>
    <col min="14598" max="14598" width="9.109375" style="922" bestFit="1" customWidth="1"/>
    <col min="14599" max="14599" width="10" style="922" bestFit="1" customWidth="1"/>
    <col min="14600" max="14600" width="9.109375" style="922" bestFit="1" customWidth="1"/>
    <col min="14601" max="14601" width="10" style="922" bestFit="1" customWidth="1"/>
    <col min="14602" max="14602" width="9.88671875" style="922" bestFit="1" customWidth="1"/>
    <col min="14603" max="14603" width="10" style="922" bestFit="1" customWidth="1"/>
    <col min="14604" max="14604" width="9.109375" style="922" bestFit="1" customWidth="1"/>
    <col min="14605" max="14606" width="10" style="922" bestFit="1" customWidth="1"/>
    <col min="14607" max="14607" width="11.33203125" style="922" bestFit="1" customWidth="1"/>
    <col min="14608" max="14848" width="8.88671875" style="922"/>
    <col min="14849" max="14849" width="21.88671875" style="922" customWidth="1"/>
    <col min="14850" max="14850" width="9.77734375" style="922" bestFit="1" customWidth="1"/>
    <col min="14851" max="14851" width="10" style="922" bestFit="1" customWidth="1"/>
    <col min="14852" max="14852" width="9.109375" style="922" bestFit="1" customWidth="1"/>
    <col min="14853" max="14853" width="10" style="922" bestFit="1" customWidth="1"/>
    <col min="14854" max="14854" width="9.109375" style="922" bestFit="1" customWidth="1"/>
    <col min="14855" max="14855" width="10" style="922" bestFit="1" customWidth="1"/>
    <col min="14856" max="14856" width="9.109375" style="922" bestFit="1" customWidth="1"/>
    <col min="14857" max="14857" width="10" style="922" bestFit="1" customWidth="1"/>
    <col min="14858" max="14858" width="9.88671875" style="922" bestFit="1" customWidth="1"/>
    <col min="14859" max="14859" width="10" style="922" bestFit="1" customWidth="1"/>
    <col min="14860" max="14860" width="9.109375" style="922" bestFit="1" customWidth="1"/>
    <col min="14861" max="14862" width="10" style="922" bestFit="1" customWidth="1"/>
    <col min="14863" max="14863" width="11.33203125" style="922" bestFit="1" customWidth="1"/>
    <col min="14864" max="15104" width="8.88671875" style="922"/>
    <col min="15105" max="15105" width="21.88671875" style="922" customWidth="1"/>
    <col min="15106" max="15106" width="9.77734375" style="922" bestFit="1" customWidth="1"/>
    <col min="15107" max="15107" width="10" style="922" bestFit="1" customWidth="1"/>
    <col min="15108" max="15108" width="9.109375" style="922" bestFit="1" customWidth="1"/>
    <col min="15109" max="15109" width="10" style="922" bestFit="1" customWidth="1"/>
    <col min="15110" max="15110" width="9.109375" style="922" bestFit="1" customWidth="1"/>
    <col min="15111" max="15111" width="10" style="922" bestFit="1" customWidth="1"/>
    <col min="15112" max="15112" width="9.109375" style="922" bestFit="1" customWidth="1"/>
    <col min="15113" max="15113" width="10" style="922" bestFit="1" customWidth="1"/>
    <col min="15114" max="15114" width="9.88671875" style="922" bestFit="1" customWidth="1"/>
    <col min="15115" max="15115" width="10" style="922" bestFit="1" customWidth="1"/>
    <col min="15116" max="15116" width="9.109375" style="922" bestFit="1" customWidth="1"/>
    <col min="15117" max="15118" width="10" style="922" bestFit="1" customWidth="1"/>
    <col min="15119" max="15119" width="11.33203125" style="922" bestFit="1" customWidth="1"/>
    <col min="15120" max="15360" width="8.88671875" style="922"/>
    <col min="15361" max="15361" width="21.88671875" style="922" customWidth="1"/>
    <col min="15362" max="15362" width="9.77734375" style="922" bestFit="1" customWidth="1"/>
    <col min="15363" max="15363" width="10" style="922" bestFit="1" customWidth="1"/>
    <col min="15364" max="15364" width="9.109375" style="922" bestFit="1" customWidth="1"/>
    <col min="15365" max="15365" width="10" style="922" bestFit="1" customWidth="1"/>
    <col min="15366" max="15366" width="9.109375" style="922" bestFit="1" customWidth="1"/>
    <col min="15367" max="15367" width="10" style="922" bestFit="1" customWidth="1"/>
    <col min="15368" max="15368" width="9.109375" style="922" bestFit="1" customWidth="1"/>
    <col min="15369" max="15369" width="10" style="922" bestFit="1" customWidth="1"/>
    <col min="15370" max="15370" width="9.88671875" style="922" bestFit="1" customWidth="1"/>
    <col min="15371" max="15371" width="10" style="922" bestFit="1" customWidth="1"/>
    <col min="15372" max="15372" width="9.109375" style="922" bestFit="1" customWidth="1"/>
    <col min="15373" max="15374" width="10" style="922" bestFit="1" customWidth="1"/>
    <col min="15375" max="15375" width="11.33203125" style="922" bestFit="1" customWidth="1"/>
    <col min="15376" max="15616" width="8.88671875" style="922"/>
    <col min="15617" max="15617" width="21.88671875" style="922" customWidth="1"/>
    <col min="15618" max="15618" width="9.77734375" style="922" bestFit="1" customWidth="1"/>
    <col min="15619" max="15619" width="10" style="922" bestFit="1" customWidth="1"/>
    <col min="15620" max="15620" width="9.109375" style="922" bestFit="1" customWidth="1"/>
    <col min="15621" max="15621" width="10" style="922" bestFit="1" customWidth="1"/>
    <col min="15622" max="15622" width="9.109375" style="922" bestFit="1" customWidth="1"/>
    <col min="15623" max="15623" width="10" style="922" bestFit="1" customWidth="1"/>
    <col min="15624" max="15624" width="9.109375" style="922" bestFit="1" customWidth="1"/>
    <col min="15625" max="15625" width="10" style="922" bestFit="1" customWidth="1"/>
    <col min="15626" max="15626" width="9.88671875" style="922" bestFit="1" customWidth="1"/>
    <col min="15627" max="15627" width="10" style="922" bestFit="1" customWidth="1"/>
    <col min="15628" max="15628" width="9.109375" style="922" bestFit="1" customWidth="1"/>
    <col min="15629" max="15630" width="10" style="922" bestFit="1" customWidth="1"/>
    <col min="15631" max="15631" width="11.33203125" style="922" bestFit="1" customWidth="1"/>
    <col min="15632" max="15872" width="8.88671875" style="922"/>
    <col min="15873" max="15873" width="21.88671875" style="922" customWidth="1"/>
    <col min="15874" max="15874" width="9.77734375" style="922" bestFit="1" customWidth="1"/>
    <col min="15875" max="15875" width="10" style="922" bestFit="1" customWidth="1"/>
    <col min="15876" max="15876" width="9.109375" style="922" bestFit="1" customWidth="1"/>
    <col min="15877" max="15877" width="10" style="922" bestFit="1" customWidth="1"/>
    <col min="15878" max="15878" width="9.109375" style="922" bestFit="1" customWidth="1"/>
    <col min="15879" max="15879" width="10" style="922" bestFit="1" customWidth="1"/>
    <col min="15880" max="15880" width="9.109375" style="922" bestFit="1" customWidth="1"/>
    <col min="15881" max="15881" width="10" style="922" bestFit="1" customWidth="1"/>
    <col min="15882" max="15882" width="9.88671875" style="922" bestFit="1" customWidth="1"/>
    <col min="15883" max="15883" width="10" style="922" bestFit="1" customWidth="1"/>
    <col min="15884" max="15884" width="9.109375" style="922" bestFit="1" customWidth="1"/>
    <col min="15885" max="15886" width="10" style="922" bestFit="1" customWidth="1"/>
    <col min="15887" max="15887" width="11.33203125" style="922" bestFit="1" customWidth="1"/>
    <col min="15888" max="16128" width="8.88671875" style="922"/>
    <col min="16129" max="16129" width="21.88671875" style="922" customWidth="1"/>
    <col min="16130" max="16130" width="9.77734375" style="922" bestFit="1" customWidth="1"/>
    <col min="16131" max="16131" width="10" style="922" bestFit="1" customWidth="1"/>
    <col min="16132" max="16132" width="9.109375" style="922" bestFit="1" customWidth="1"/>
    <col min="16133" max="16133" width="10" style="922" bestFit="1" customWidth="1"/>
    <col min="16134" max="16134" width="9.109375" style="922" bestFit="1" customWidth="1"/>
    <col min="16135" max="16135" width="10" style="922" bestFit="1" customWidth="1"/>
    <col min="16136" max="16136" width="9.109375" style="922" bestFit="1" customWidth="1"/>
    <col min="16137" max="16137" width="10" style="922" bestFit="1" customWidth="1"/>
    <col min="16138" max="16138" width="9.88671875" style="922" bestFit="1" customWidth="1"/>
    <col min="16139" max="16139" width="10" style="922" bestFit="1" customWidth="1"/>
    <col min="16140" max="16140" width="9.109375" style="922" bestFit="1" customWidth="1"/>
    <col min="16141" max="16142" width="10" style="922" bestFit="1" customWidth="1"/>
    <col min="16143" max="16143" width="11.33203125" style="922" bestFit="1" customWidth="1"/>
    <col min="16144" max="16383" width="8.88671875" style="922"/>
    <col min="16384" max="16384" width="8.88671875" style="922" customWidth="1"/>
  </cols>
  <sheetData>
    <row r="1" spans="1:15" s="921" customFormat="1" ht="22.5" customHeight="1">
      <c r="A1" s="1125" t="s">
        <v>447</v>
      </c>
      <c r="B1" s="919"/>
      <c r="C1" s="919"/>
      <c r="D1" s="919"/>
      <c r="E1" s="920"/>
      <c r="F1" s="919"/>
      <c r="G1" s="920"/>
      <c r="H1" s="919"/>
      <c r="I1" s="920"/>
      <c r="J1" s="919"/>
      <c r="K1" s="919"/>
      <c r="L1" s="919"/>
      <c r="M1" s="919"/>
      <c r="N1" s="919"/>
      <c r="O1" s="919"/>
    </row>
    <row r="2" spans="1:15" s="921" customFormat="1" ht="16.5" customHeight="1">
      <c r="A2" s="918"/>
      <c r="B2" s="919"/>
      <c r="C2" s="919"/>
      <c r="D2" s="919"/>
      <c r="E2" s="920"/>
      <c r="F2" s="919"/>
      <c r="G2" s="920"/>
      <c r="H2" s="919"/>
      <c r="I2" s="920"/>
      <c r="J2" s="919"/>
      <c r="K2" s="919"/>
      <c r="L2" s="919"/>
      <c r="M2" s="919"/>
      <c r="N2" s="919"/>
      <c r="O2" s="919"/>
    </row>
    <row r="3" spans="1:15" s="921" customFormat="1" ht="13.5" customHeight="1">
      <c r="A3" s="1562" t="s">
        <v>1004</v>
      </c>
      <c r="B3" s="1562"/>
      <c r="C3" s="1562"/>
      <c r="D3" s="1562"/>
      <c r="E3" s="1562"/>
      <c r="F3" s="1562"/>
      <c r="G3" s="1562"/>
      <c r="H3" s="1562"/>
      <c r="I3" s="1562"/>
      <c r="J3" s="1562"/>
      <c r="K3" s="1562"/>
      <c r="L3" s="1562"/>
      <c r="M3" s="1562"/>
      <c r="N3" s="1562"/>
      <c r="O3" s="1562"/>
    </row>
    <row r="4" spans="1:15" ht="15" thickBot="1"/>
    <row r="5" spans="1:15" ht="15.75" thickTop="1">
      <c r="A5" s="923" t="s">
        <v>14</v>
      </c>
      <c r="B5" s="1559" t="s">
        <v>747</v>
      </c>
      <c r="C5" s="1560"/>
      <c r="D5" s="1559" t="s">
        <v>748</v>
      </c>
      <c r="E5" s="1560"/>
      <c r="F5" s="1559" t="s">
        <v>749</v>
      </c>
      <c r="G5" s="1560"/>
      <c r="H5" s="1559" t="s">
        <v>750</v>
      </c>
      <c r="I5" s="1560"/>
      <c r="J5" s="1559" t="s">
        <v>631</v>
      </c>
      <c r="K5" s="1560"/>
      <c r="L5" s="1559" t="s">
        <v>751</v>
      </c>
      <c r="M5" s="1560"/>
      <c r="N5" s="1559" t="s">
        <v>752</v>
      </c>
      <c r="O5" s="1561"/>
    </row>
    <row r="6" spans="1:15" ht="15">
      <c r="A6" s="924" t="s">
        <v>32</v>
      </c>
      <c r="B6" s="925" t="s">
        <v>239</v>
      </c>
      <c r="C6" s="925" t="s">
        <v>105</v>
      </c>
      <c r="D6" s="925" t="s">
        <v>239</v>
      </c>
      <c r="E6" s="926" t="s">
        <v>105</v>
      </c>
      <c r="F6" s="925" t="s">
        <v>239</v>
      </c>
      <c r="G6" s="926" t="s">
        <v>105</v>
      </c>
      <c r="H6" s="925" t="s">
        <v>239</v>
      </c>
      <c r="I6" s="926" t="s">
        <v>105</v>
      </c>
      <c r="J6" s="925" t="s">
        <v>239</v>
      </c>
      <c r="K6" s="925" t="s">
        <v>105</v>
      </c>
      <c r="L6" s="925" t="s">
        <v>239</v>
      </c>
      <c r="M6" s="925" t="s">
        <v>105</v>
      </c>
      <c r="N6" s="925" t="s">
        <v>239</v>
      </c>
      <c r="O6" s="927" t="s">
        <v>105</v>
      </c>
    </row>
    <row r="7" spans="1:15" ht="15">
      <c r="A7" s="928" t="s">
        <v>14</v>
      </c>
      <c r="B7" s="929" t="s">
        <v>753</v>
      </c>
      <c r="C7" s="929" t="s">
        <v>754</v>
      </c>
      <c r="D7" s="929" t="s">
        <v>753</v>
      </c>
      <c r="E7" s="930" t="s">
        <v>754</v>
      </c>
      <c r="F7" s="929" t="s">
        <v>753</v>
      </c>
      <c r="G7" s="930" t="s">
        <v>754</v>
      </c>
      <c r="H7" s="929" t="s">
        <v>753</v>
      </c>
      <c r="I7" s="930" t="s">
        <v>754</v>
      </c>
      <c r="J7" s="929" t="s">
        <v>753</v>
      </c>
      <c r="K7" s="929" t="s">
        <v>754</v>
      </c>
      <c r="L7" s="929" t="s">
        <v>753</v>
      </c>
      <c r="M7" s="929" t="s">
        <v>754</v>
      </c>
      <c r="N7" s="929" t="s">
        <v>753</v>
      </c>
      <c r="O7" s="931" t="s">
        <v>754</v>
      </c>
    </row>
    <row r="8" spans="1:15" ht="15">
      <c r="A8" s="932" t="s">
        <v>479</v>
      </c>
      <c r="B8" s="915"/>
      <c r="C8" s="915"/>
      <c r="D8" s="916"/>
      <c r="E8" s="916"/>
      <c r="F8" s="916"/>
      <c r="G8" s="915"/>
      <c r="H8" s="915"/>
      <c r="I8" s="915"/>
      <c r="J8" s="915"/>
      <c r="K8" s="915"/>
      <c r="L8" s="915"/>
      <c r="M8" s="915"/>
      <c r="N8" s="916"/>
      <c r="O8" s="933"/>
    </row>
    <row r="9" spans="1:15">
      <c r="A9" s="934" t="s">
        <v>632</v>
      </c>
      <c r="B9" s="1202">
        <v>0</v>
      </c>
      <c r="C9" s="1202">
        <v>0</v>
      </c>
      <c r="D9" s="1202">
        <v>0</v>
      </c>
      <c r="E9" s="1202">
        <v>0</v>
      </c>
      <c r="F9" s="1202">
        <v>3.18</v>
      </c>
      <c r="G9" s="1202">
        <v>21</v>
      </c>
      <c r="H9" s="1202">
        <v>0</v>
      </c>
      <c r="I9" s="1202">
        <v>0</v>
      </c>
      <c r="J9" s="1202">
        <v>48.64</v>
      </c>
      <c r="K9" s="1202">
        <v>321</v>
      </c>
      <c r="L9" s="1202">
        <v>27.73</v>
      </c>
      <c r="M9" s="1202">
        <v>183</v>
      </c>
      <c r="N9" s="916">
        <f t="shared" ref="N9:O47" si="0">SUM(B9+D9+F9+H9+J9+L9)</f>
        <v>79.55</v>
      </c>
      <c r="O9" s="933">
        <f t="shared" si="0"/>
        <v>525</v>
      </c>
    </row>
    <row r="10" spans="1:15">
      <c r="A10" s="934" t="s">
        <v>52</v>
      </c>
      <c r="B10" s="1202">
        <v>159.1</v>
      </c>
      <c r="C10" s="1202">
        <v>954.5</v>
      </c>
      <c r="D10" s="1202">
        <v>10</v>
      </c>
      <c r="E10" s="1202">
        <v>66</v>
      </c>
      <c r="F10" s="1202">
        <v>8.18</v>
      </c>
      <c r="G10" s="1202">
        <v>72</v>
      </c>
      <c r="H10" s="1202">
        <v>0</v>
      </c>
      <c r="I10" s="1202">
        <v>0</v>
      </c>
      <c r="J10" s="1202">
        <v>8.27</v>
      </c>
      <c r="K10" s="1202">
        <v>54.6</v>
      </c>
      <c r="L10" s="1202">
        <v>170.29</v>
      </c>
      <c r="M10" s="1202">
        <v>1230.26</v>
      </c>
      <c r="N10" s="916">
        <f t="shared" si="0"/>
        <v>355.84000000000003</v>
      </c>
      <c r="O10" s="933">
        <f t="shared" si="0"/>
        <v>2377.3599999999997</v>
      </c>
    </row>
    <row r="11" spans="1:15">
      <c r="A11" s="934" t="s">
        <v>443</v>
      </c>
      <c r="B11" s="1202">
        <v>3050.08</v>
      </c>
      <c r="C11" s="1202">
        <v>11877.1</v>
      </c>
      <c r="D11" s="1203">
        <v>3578.84</v>
      </c>
      <c r="E11" s="1203">
        <v>13680.75</v>
      </c>
      <c r="F11" s="1203">
        <v>3286.31</v>
      </c>
      <c r="G11" s="1202">
        <v>12855.15</v>
      </c>
      <c r="H11" s="1202">
        <v>1870.7</v>
      </c>
      <c r="I11" s="1202">
        <v>7330.45</v>
      </c>
      <c r="J11" s="1202">
        <v>2073.73</v>
      </c>
      <c r="K11" s="1202">
        <v>8580.98</v>
      </c>
      <c r="L11" s="1202">
        <v>2664.47</v>
      </c>
      <c r="M11" s="1202">
        <v>10480.959999999999</v>
      </c>
      <c r="N11" s="916">
        <f t="shared" si="0"/>
        <v>16524.13</v>
      </c>
      <c r="O11" s="933">
        <f t="shared" si="0"/>
        <v>64805.389999999992</v>
      </c>
    </row>
    <row r="12" spans="1:15">
      <c r="A12" s="934" t="s">
        <v>633</v>
      </c>
      <c r="B12" s="1202">
        <v>0</v>
      </c>
      <c r="C12" s="1202">
        <v>0</v>
      </c>
      <c r="D12" s="1202">
        <v>0</v>
      </c>
      <c r="E12" s="1202">
        <v>0</v>
      </c>
      <c r="F12" s="1202">
        <v>0</v>
      </c>
      <c r="G12" s="1202">
        <v>0</v>
      </c>
      <c r="H12" s="1202">
        <v>0</v>
      </c>
      <c r="I12" s="1202">
        <v>0</v>
      </c>
      <c r="J12" s="1202">
        <v>0</v>
      </c>
      <c r="K12" s="1202">
        <v>0</v>
      </c>
      <c r="L12" s="1202">
        <v>0</v>
      </c>
      <c r="M12" s="1202">
        <v>0</v>
      </c>
      <c r="N12" s="916">
        <f t="shared" si="0"/>
        <v>0</v>
      </c>
      <c r="O12" s="933">
        <f t="shared" si="0"/>
        <v>0</v>
      </c>
    </row>
    <row r="13" spans="1:15">
      <c r="A13" s="934" t="s">
        <v>305</v>
      </c>
      <c r="B13" s="1202">
        <v>923.11</v>
      </c>
      <c r="C13" s="1202">
        <v>6034.4</v>
      </c>
      <c r="D13" s="1203">
        <v>1117.18</v>
      </c>
      <c r="E13" s="1203">
        <v>7351.9</v>
      </c>
      <c r="F13" s="1203">
        <v>1058.77</v>
      </c>
      <c r="G13" s="1202">
        <v>7082.9</v>
      </c>
      <c r="H13" s="1202">
        <v>2164.58</v>
      </c>
      <c r="I13" s="1202">
        <v>14578.3</v>
      </c>
      <c r="J13" s="1202">
        <v>1887.41</v>
      </c>
      <c r="K13" s="1202">
        <v>12788.1</v>
      </c>
      <c r="L13" s="1202">
        <v>1207.27</v>
      </c>
      <c r="M13" s="1202">
        <v>8187.61</v>
      </c>
      <c r="N13" s="916">
        <f t="shared" si="0"/>
        <v>8358.32</v>
      </c>
      <c r="O13" s="933">
        <f t="shared" si="0"/>
        <v>56023.21</v>
      </c>
    </row>
    <row r="14" spans="1:15">
      <c r="A14" s="934" t="s">
        <v>634</v>
      </c>
      <c r="B14" s="1202">
        <v>358.46</v>
      </c>
      <c r="C14" s="1202">
        <v>1351.7</v>
      </c>
      <c r="D14" s="1203">
        <v>315.45</v>
      </c>
      <c r="E14" s="1203">
        <v>1198.4000000000001</v>
      </c>
      <c r="F14" s="1203">
        <v>164</v>
      </c>
      <c r="G14" s="1202">
        <v>633.1</v>
      </c>
      <c r="H14" s="1202">
        <v>163.74</v>
      </c>
      <c r="I14" s="1202">
        <v>716.75</v>
      </c>
      <c r="J14" s="1202">
        <v>172.9</v>
      </c>
      <c r="K14" s="1202">
        <v>721.5</v>
      </c>
      <c r="L14" s="1202">
        <v>396.8</v>
      </c>
      <c r="M14" s="1202">
        <v>1589.18</v>
      </c>
      <c r="N14" s="916">
        <f t="shared" si="0"/>
        <v>1571.35</v>
      </c>
      <c r="O14" s="933">
        <f t="shared" si="0"/>
        <v>6210.630000000001</v>
      </c>
    </row>
    <row r="15" spans="1:15">
      <c r="A15" s="934" t="s">
        <v>635</v>
      </c>
      <c r="B15" s="1202">
        <v>0</v>
      </c>
      <c r="C15" s="1202">
        <v>0</v>
      </c>
      <c r="D15" s="1202">
        <v>0</v>
      </c>
      <c r="E15" s="1202">
        <v>0</v>
      </c>
      <c r="F15" s="1202">
        <v>0</v>
      </c>
      <c r="G15" s="1202">
        <v>0</v>
      </c>
      <c r="H15" s="1202"/>
      <c r="I15" s="1202"/>
      <c r="J15" s="1202">
        <v>0</v>
      </c>
      <c r="K15" s="1202">
        <v>0</v>
      </c>
      <c r="L15" s="1202">
        <v>0</v>
      </c>
      <c r="M15" s="1202">
        <v>0</v>
      </c>
      <c r="N15" s="916">
        <f t="shared" si="0"/>
        <v>0</v>
      </c>
      <c r="O15" s="933">
        <f t="shared" si="0"/>
        <v>0</v>
      </c>
    </row>
    <row r="16" spans="1:15">
      <c r="A16" s="934" t="s">
        <v>636</v>
      </c>
      <c r="B16" s="1202">
        <v>0</v>
      </c>
      <c r="C16" s="1202">
        <v>0</v>
      </c>
      <c r="D16" s="1202">
        <v>0</v>
      </c>
      <c r="E16" s="1202">
        <v>0</v>
      </c>
      <c r="F16" s="1202">
        <v>0</v>
      </c>
      <c r="G16" s="1202">
        <v>0</v>
      </c>
      <c r="H16" s="1202">
        <v>7.27</v>
      </c>
      <c r="I16" s="1202">
        <v>80</v>
      </c>
      <c r="J16" s="1202">
        <v>0</v>
      </c>
      <c r="K16" s="1202">
        <v>0</v>
      </c>
      <c r="L16" s="1202">
        <v>51.19</v>
      </c>
      <c r="M16" s="1202">
        <v>465.8</v>
      </c>
      <c r="N16" s="916">
        <f t="shared" si="0"/>
        <v>58.459999999999994</v>
      </c>
      <c r="O16" s="933">
        <f t="shared" si="0"/>
        <v>545.79999999999995</v>
      </c>
    </row>
    <row r="17" spans="1:15">
      <c r="A17" s="934" t="s">
        <v>637</v>
      </c>
      <c r="B17" s="1202">
        <v>0</v>
      </c>
      <c r="C17" s="1202">
        <v>0</v>
      </c>
      <c r="D17" s="1202">
        <v>0</v>
      </c>
      <c r="E17" s="1202">
        <v>0</v>
      </c>
      <c r="F17" s="1202">
        <v>0</v>
      </c>
      <c r="G17" s="1202">
        <v>0</v>
      </c>
      <c r="H17" s="1202"/>
      <c r="I17" s="1202"/>
      <c r="J17" s="1202">
        <v>0</v>
      </c>
      <c r="K17" s="1202">
        <v>0</v>
      </c>
      <c r="L17" s="1202">
        <v>0</v>
      </c>
      <c r="M17" s="1202">
        <v>0</v>
      </c>
      <c r="N17" s="916">
        <f t="shared" si="0"/>
        <v>0</v>
      </c>
      <c r="O17" s="933">
        <f t="shared" si="0"/>
        <v>0</v>
      </c>
    </row>
    <row r="18" spans="1:15">
      <c r="A18" s="934" t="s">
        <v>638</v>
      </c>
      <c r="B18" s="1202">
        <v>312</v>
      </c>
      <c r="C18" s="1202">
        <v>390.5</v>
      </c>
      <c r="D18" s="1203">
        <v>263</v>
      </c>
      <c r="E18" s="1203">
        <v>336</v>
      </c>
      <c r="F18" s="1203">
        <v>629</v>
      </c>
      <c r="G18" s="1202">
        <v>755</v>
      </c>
      <c r="H18" s="1202">
        <v>414.06200000000007</v>
      </c>
      <c r="I18" s="1202">
        <v>521.65</v>
      </c>
      <c r="J18" s="1202">
        <v>533</v>
      </c>
      <c r="K18" s="1202">
        <v>659.5</v>
      </c>
      <c r="L18" s="1202">
        <v>412</v>
      </c>
      <c r="M18" s="1202">
        <v>524</v>
      </c>
      <c r="N18" s="916">
        <f t="shared" si="0"/>
        <v>2563.0619999999999</v>
      </c>
      <c r="O18" s="933">
        <f t="shared" si="0"/>
        <v>3186.65</v>
      </c>
    </row>
    <row r="19" spans="1:15">
      <c r="A19" s="934" t="s">
        <v>444</v>
      </c>
      <c r="B19" s="1202">
        <v>107.57</v>
      </c>
      <c r="C19" s="1202">
        <v>562</v>
      </c>
      <c r="D19" s="1203">
        <v>90.47</v>
      </c>
      <c r="E19" s="1203">
        <v>487</v>
      </c>
      <c r="F19" s="1202">
        <v>21.82</v>
      </c>
      <c r="G19" s="1202">
        <v>184</v>
      </c>
      <c r="H19" s="1202">
        <v>69.63</v>
      </c>
      <c r="I19" s="1202">
        <v>367.25</v>
      </c>
      <c r="J19" s="1202">
        <v>16.28</v>
      </c>
      <c r="K19" s="1202">
        <v>135.80000000000001</v>
      </c>
      <c r="L19" s="1202">
        <v>30.28</v>
      </c>
      <c r="M19" s="1202">
        <v>333</v>
      </c>
      <c r="N19" s="916">
        <f t="shared" si="0"/>
        <v>336.04999999999995</v>
      </c>
      <c r="O19" s="933">
        <f t="shared" si="0"/>
        <v>2069.0500000000002</v>
      </c>
    </row>
    <row r="20" spans="1:15">
      <c r="A20" s="934" t="s">
        <v>51</v>
      </c>
      <c r="B20" s="1202">
        <v>2447</v>
      </c>
      <c r="C20" s="1202">
        <v>10244.15</v>
      </c>
      <c r="D20" s="1203">
        <v>2992.32</v>
      </c>
      <c r="E20" s="1203">
        <v>12364.85</v>
      </c>
      <c r="F20" s="1202">
        <v>3241.28</v>
      </c>
      <c r="G20" s="1202">
        <v>13909.95</v>
      </c>
      <c r="H20" s="1202">
        <v>1560.59</v>
      </c>
      <c r="I20" s="1202">
        <v>7252.9</v>
      </c>
      <c r="J20" s="1202">
        <v>442.95</v>
      </c>
      <c r="K20" s="1202">
        <v>2244.11</v>
      </c>
      <c r="L20" s="1202">
        <v>329.48</v>
      </c>
      <c r="M20" s="1202">
        <v>1585.05</v>
      </c>
      <c r="N20" s="916">
        <f t="shared" si="0"/>
        <v>11013.62</v>
      </c>
      <c r="O20" s="933">
        <f t="shared" si="0"/>
        <v>47601.01</v>
      </c>
    </row>
    <row r="21" spans="1:15">
      <c r="A21" s="934" t="s">
        <v>639</v>
      </c>
      <c r="B21" s="1202">
        <v>122.42</v>
      </c>
      <c r="C21" s="1202">
        <v>538.65</v>
      </c>
      <c r="D21" s="1203">
        <v>85.78</v>
      </c>
      <c r="E21" s="1203">
        <v>571.85</v>
      </c>
      <c r="F21" s="1202">
        <v>165.98</v>
      </c>
      <c r="G21" s="1202">
        <v>934.5</v>
      </c>
      <c r="H21" s="1202">
        <v>180.49</v>
      </c>
      <c r="I21" s="1202">
        <v>1038</v>
      </c>
      <c r="J21" s="1202">
        <v>34.29</v>
      </c>
      <c r="K21" s="1202">
        <v>306.2</v>
      </c>
      <c r="L21" s="1202">
        <v>66.17</v>
      </c>
      <c r="M21" s="1202">
        <v>527.98</v>
      </c>
      <c r="N21" s="916">
        <f t="shared" si="0"/>
        <v>655.12999999999988</v>
      </c>
      <c r="O21" s="933">
        <f t="shared" si="0"/>
        <v>3917.18</v>
      </c>
    </row>
    <row r="22" spans="1:15">
      <c r="A22" s="934" t="s">
        <v>640</v>
      </c>
      <c r="B22" s="1202">
        <v>139</v>
      </c>
      <c r="C22" s="1202">
        <v>928.9</v>
      </c>
      <c r="D22" s="1203">
        <v>481.54</v>
      </c>
      <c r="E22" s="1203">
        <v>3333.2</v>
      </c>
      <c r="F22" s="1202">
        <v>1044.6400000000001</v>
      </c>
      <c r="G22" s="1202">
        <v>6771.1</v>
      </c>
      <c r="H22" s="1202">
        <v>1263.23</v>
      </c>
      <c r="I22" s="1202">
        <v>8580.85</v>
      </c>
      <c r="J22" s="1202">
        <v>1476.56</v>
      </c>
      <c r="K22" s="1202">
        <v>10336.16</v>
      </c>
      <c r="L22" s="1202">
        <v>1237.8900000000001</v>
      </c>
      <c r="M22" s="1202">
        <v>9435.07</v>
      </c>
      <c r="N22" s="916">
        <f t="shared" si="0"/>
        <v>5642.86</v>
      </c>
      <c r="O22" s="933">
        <f t="shared" si="0"/>
        <v>39385.279999999999</v>
      </c>
    </row>
    <row r="23" spans="1:15">
      <c r="A23" s="934" t="s">
        <v>641</v>
      </c>
      <c r="B23" s="1202">
        <v>1987.99</v>
      </c>
      <c r="C23" s="1202">
        <v>10605.37</v>
      </c>
      <c r="D23" s="1203">
        <v>2261.67</v>
      </c>
      <c r="E23" s="1203">
        <v>11968.63</v>
      </c>
      <c r="F23" s="1202">
        <v>2263.39</v>
      </c>
      <c r="G23" s="1202">
        <v>13287.15</v>
      </c>
      <c r="H23" s="1202">
        <v>1033.0999999999999</v>
      </c>
      <c r="I23" s="1202">
        <v>6845.23</v>
      </c>
      <c r="J23" s="1202">
        <v>470.75</v>
      </c>
      <c r="K23" s="1202">
        <v>2911.5</v>
      </c>
      <c r="L23" s="1202">
        <v>253.37</v>
      </c>
      <c r="M23" s="1202">
        <v>1887</v>
      </c>
      <c r="N23" s="916">
        <f t="shared" si="0"/>
        <v>8270.27</v>
      </c>
      <c r="O23" s="933">
        <f t="shared" si="0"/>
        <v>47504.880000000005</v>
      </c>
    </row>
    <row r="24" spans="1:15">
      <c r="A24" s="934" t="s">
        <v>49</v>
      </c>
      <c r="B24" s="1202">
        <v>1221.3499999999999</v>
      </c>
      <c r="C24" s="1202">
        <v>10558.18</v>
      </c>
      <c r="D24" s="1203">
        <v>1184.31</v>
      </c>
      <c r="E24" s="1203">
        <v>11019.4</v>
      </c>
      <c r="F24" s="1202">
        <v>1062.17</v>
      </c>
      <c r="G24" s="1202">
        <v>10108.6</v>
      </c>
      <c r="H24" s="1202">
        <v>792.83</v>
      </c>
      <c r="I24" s="1202">
        <v>7748.9</v>
      </c>
      <c r="J24" s="1202">
        <v>1476.83</v>
      </c>
      <c r="K24" s="1202">
        <v>14109.49</v>
      </c>
      <c r="L24" s="1202">
        <v>2621.12</v>
      </c>
      <c r="M24" s="1202">
        <v>26128.57</v>
      </c>
      <c r="N24" s="916">
        <f t="shared" si="0"/>
        <v>8358.61</v>
      </c>
      <c r="O24" s="933">
        <f t="shared" si="0"/>
        <v>79673.14</v>
      </c>
    </row>
    <row r="25" spans="1:15">
      <c r="A25" s="934" t="s">
        <v>642</v>
      </c>
      <c r="B25" s="1202">
        <v>0</v>
      </c>
      <c r="C25" s="1202">
        <v>0</v>
      </c>
      <c r="D25" s="1202">
        <v>105.23</v>
      </c>
      <c r="E25" s="1202">
        <v>455.25</v>
      </c>
      <c r="F25" s="1202">
        <v>2.27</v>
      </c>
      <c r="G25" s="1202">
        <v>50</v>
      </c>
      <c r="H25" s="1202">
        <v>4.2699999999999996</v>
      </c>
      <c r="I25" s="1202">
        <v>18.8</v>
      </c>
      <c r="J25" s="1202">
        <v>9.09</v>
      </c>
      <c r="K25" s="1202">
        <v>40</v>
      </c>
      <c r="L25" s="1202">
        <v>60.91</v>
      </c>
      <c r="M25" s="1202">
        <v>376</v>
      </c>
      <c r="N25" s="916">
        <f t="shared" si="0"/>
        <v>181.76999999999998</v>
      </c>
      <c r="O25" s="933">
        <f t="shared" si="0"/>
        <v>940.05</v>
      </c>
    </row>
    <row r="26" spans="1:15">
      <c r="A26" s="934" t="s">
        <v>643</v>
      </c>
      <c r="B26" s="1202">
        <v>0</v>
      </c>
      <c r="C26" s="1202">
        <v>0</v>
      </c>
      <c r="D26" s="1202">
        <v>0</v>
      </c>
      <c r="E26" s="1202">
        <v>0</v>
      </c>
      <c r="F26" s="1202">
        <v>0</v>
      </c>
      <c r="G26" s="1202">
        <v>0</v>
      </c>
      <c r="H26" s="1202">
        <v>0</v>
      </c>
      <c r="I26" s="1202">
        <v>0</v>
      </c>
      <c r="J26" s="1202">
        <v>0</v>
      </c>
      <c r="K26" s="1202">
        <v>0</v>
      </c>
      <c r="L26" s="1202">
        <v>0</v>
      </c>
      <c r="M26" s="1202">
        <v>0</v>
      </c>
      <c r="N26" s="916">
        <f t="shared" si="0"/>
        <v>0</v>
      </c>
      <c r="O26" s="933">
        <f t="shared" si="0"/>
        <v>0</v>
      </c>
    </row>
    <row r="27" spans="1:15">
      <c r="A27" s="934" t="s">
        <v>644</v>
      </c>
      <c r="B27" s="1202">
        <v>0</v>
      </c>
      <c r="C27" s="1202">
        <v>0</v>
      </c>
      <c r="D27" s="1202">
        <v>0</v>
      </c>
      <c r="E27" s="1202">
        <v>0</v>
      </c>
      <c r="F27" s="1202">
        <v>0</v>
      </c>
      <c r="G27" s="1202">
        <v>0</v>
      </c>
      <c r="H27" s="1202">
        <v>0</v>
      </c>
      <c r="I27" s="1202">
        <v>0</v>
      </c>
      <c r="J27" s="1202">
        <v>0</v>
      </c>
      <c r="K27" s="1202">
        <v>0</v>
      </c>
      <c r="L27" s="1202">
        <v>0</v>
      </c>
      <c r="M27" s="1202">
        <v>0</v>
      </c>
      <c r="N27" s="916">
        <f t="shared" si="0"/>
        <v>0</v>
      </c>
      <c r="O27" s="933">
        <f t="shared" si="0"/>
        <v>0</v>
      </c>
    </row>
    <row r="28" spans="1:15">
      <c r="A28" s="934" t="s">
        <v>645</v>
      </c>
      <c r="B28" s="1202">
        <v>52.27</v>
      </c>
      <c r="C28" s="1202">
        <v>345</v>
      </c>
      <c r="D28" s="1202">
        <v>108.18</v>
      </c>
      <c r="E28" s="1202">
        <v>714</v>
      </c>
      <c r="F28" s="1202">
        <v>0</v>
      </c>
      <c r="G28" s="1202">
        <v>0</v>
      </c>
      <c r="H28" s="1202">
        <v>40.909999999999997</v>
      </c>
      <c r="I28" s="1202">
        <v>270</v>
      </c>
      <c r="J28" s="1202">
        <v>160.46</v>
      </c>
      <c r="K28" s="1202">
        <v>1059</v>
      </c>
      <c r="L28" s="1202">
        <v>67.73</v>
      </c>
      <c r="M28" s="1202">
        <v>447</v>
      </c>
      <c r="N28" s="916">
        <f t="shared" si="0"/>
        <v>429.55000000000007</v>
      </c>
      <c r="O28" s="933">
        <f t="shared" si="0"/>
        <v>2835</v>
      </c>
    </row>
    <row r="29" spans="1:15">
      <c r="A29" s="934" t="s">
        <v>646</v>
      </c>
      <c r="B29" s="1202">
        <v>2160.44</v>
      </c>
      <c r="C29" s="1202">
        <v>9745.85</v>
      </c>
      <c r="D29" s="1203">
        <v>3838.81</v>
      </c>
      <c r="E29" s="1203">
        <v>16494.099999999999</v>
      </c>
      <c r="F29" s="1202">
        <v>3177.51</v>
      </c>
      <c r="G29" s="1202">
        <v>14522.41</v>
      </c>
      <c r="H29" s="1202">
        <v>4670.1000000000004</v>
      </c>
      <c r="I29" s="1202">
        <v>21308.95</v>
      </c>
      <c r="J29" s="1202">
        <v>4000.53</v>
      </c>
      <c r="K29" s="1202">
        <v>18578.25</v>
      </c>
      <c r="L29" s="1202">
        <v>3747.86</v>
      </c>
      <c r="M29" s="1202">
        <v>16893.82</v>
      </c>
      <c r="N29" s="916">
        <f t="shared" si="0"/>
        <v>21595.25</v>
      </c>
      <c r="O29" s="933">
        <f t="shared" si="0"/>
        <v>97543.38</v>
      </c>
    </row>
    <row r="30" spans="1:15">
      <c r="A30" s="934" t="s">
        <v>647</v>
      </c>
      <c r="B30" s="1202">
        <v>233.97</v>
      </c>
      <c r="C30" s="1202">
        <v>911.55</v>
      </c>
      <c r="D30" s="1203">
        <v>182.51</v>
      </c>
      <c r="E30" s="1203">
        <v>745.75</v>
      </c>
      <c r="F30" s="1202">
        <v>626.33000000000004</v>
      </c>
      <c r="G30" s="1202">
        <v>2495.5500000000002</v>
      </c>
      <c r="H30" s="1202">
        <v>430.19</v>
      </c>
      <c r="I30" s="1202">
        <v>1655.35</v>
      </c>
      <c r="J30" s="1202">
        <v>152.08000000000001</v>
      </c>
      <c r="K30" s="1202">
        <v>706.8</v>
      </c>
      <c r="L30" s="1202">
        <v>66.819999999999993</v>
      </c>
      <c r="M30" s="1202">
        <v>294</v>
      </c>
      <c r="N30" s="916">
        <f t="shared" si="0"/>
        <v>1691.8999999999999</v>
      </c>
      <c r="O30" s="933">
        <f t="shared" si="0"/>
        <v>6809.0000000000009</v>
      </c>
    </row>
    <row r="31" spans="1:15">
      <c r="A31" s="934" t="s">
        <v>610</v>
      </c>
      <c r="B31" s="1202">
        <v>535.1</v>
      </c>
      <c r="C31" s="1202">
        <v>2546.6</v>
      </c>
      <c r="D31" s="1203">
        <v>300.89999999999998</v>
      </c>
      <c r="E31" s="1203">
        <v>1413.5</v>
      </c>
      <c r="F31" s="1202">
        <v>61.37</v>
      </c>
      <c r="G31" s="1202">
        <v>337.5</v>
      </c>
      <c r="H31" s="1202">
        <v>151.29</v>
      </c>
      <c r="I31" s="1202">
        <v>868.72</v>
      </c>
      <c r="J31" s="1202">
        <v>223.84</v>
      </c>
      <c r="K31" s="1202">
        <v>1351.92</v>
      </c>
      <c r="L31" s="1202">
        <v>354.81</v>
      </c>
      <c r="M31" s="1202">
        <v>2105.5500000000002</v>
      </c>
      <c r="N31" s="916">
        <f t="shared" si="0"/>
        <v>1627.31</v>
      </c>
      <c r="O31" s="933">
        <f t="shared" si="0"/>
        <v>8623.7900000000009</v>
      </c>
    </row>
    <row r="32" spans="1:15">
      <c r="A32" s="934" t="s">
        <v>648</v>
      </c>
      <c r="B32" s="1202">
        <v>0</v>
      </c>
      <c r="C32" s="1202">
        <v>0</v>
      </c>
      <c r="D32" s="1202">
        <v>0</v>
      </c>
      <c r="E32" s="1202">
        <v>0</v>
      </c>
      <c r="F32" s="1202">
        <v>0</v>
      </c>
      <c r="G32" s="1202">
        <v>0</v>
      </c>
      <c r="H32" s="1202">
        <v>0</v>
      </c>
      <c r="I32" s="1202">
        <v>0</v>
      </c>
      <c r="J32" s="1202">
        <v>0</v>
      </c>
      <c r="K32" s="1202">
        <v>0</v>
      </c>
      <c r="L32" s="1202">
        <v>0</v>
      </c>
      <c r="M32" s="1202">
        <v>0</v>
      </c>
      <c r="N32" s="916">
        <f t="shared" si="0"/>
        <v>0</v>
      </c>
      <c r="O32" s="933">
        <f>SUM(C32+E32+G32+I32+K32+M32)</f>
        <v>0</v>
      </c>
    </row>
    <row r="33" spans="1:18">
      <c r="A33" s="934" t="s">
        <v>649</v>
      </c>
      <c r="B33" s="1202">
        <v>1390.08</v>
      </c>
      <c r="C33" s="1202">
        <v>9302.6</v>
      </c>
      <c r="D33" s="1203">
        <v>747.76</v>
      </c>
      <c r="E33" s="1203">
        <v>4965</v>
      </c>
      <c r="F33" s="1202">
        <v>470.5</v>
      </c>
      <c r="G33" s="1202">
        <v>3141.3</v>
      </c>
      <c r="H33" s="1202">
        <v>1351.18</v>
      </c>
      <c r="I33" s="1202">
        <v>9683.2000000000007</v>
      </c>
      <c r="J33" s="1202">
        <v>1610.33</v>
      </c>
      <c r="K33" s="1202">
        <v>11335.4</v>
      </c>
      <c r="L33" s="1202">
        <v>1504.51</v>
      </c>
      <c r="M33" s="1202">
        <v>10588.36</v>
      </c>
      <c r="N33" s="916">
        <f t="shared" si="0"/>
        <v>7074.3600000000006</v>
      </c>
      <c r="O33" s="933">
        <f>SUM(C33+E33+G33+I33+K33+M33)</f>
        <v>49015.86</v>
      </c>
    </row>
    <row r="34" spans="1:18">
      <c r="A34" s="934" t="s">
        <v>650</v>
      </c>
      <c r="B34" s="1202">
        <v>1092.03</v>
      </c>
      <c r="C34" s="1202">
        <v>5683.5</v>
      </c>
      <c r="D34" s="1203">
        <v>1110.82</v>
      </c>
      <c r="E34" s="1203">
        <v>5724.23</v>
      </c>
      <c r="F34" s="1202">
        <v>1450.84</v>
      </c>
      <c r="G34" s="1202">
        <v>7989.25</v>
      </c>
      <c r="H34" s="1202">
        <v>2121.41</v>
      </c>
      <c r="I34" s="1202">
        <v>11859.42</v>
      </c>
      <c r="J34" s="1202">
        <v>1650.9</v>
      </c>
      <c r="K34" s="1202">
        <v>9214.5</v>
      </c>
      <c r="L34" s="1202">
        <v>1790.13</v>
      </c>
      <c r="M34" s="1202">
        <v>10399.36</v>
      </c>
      <c r="N34" s="916">
        <f t="shared" si="0"/>
        <v>9216.130000000001</v>
      </c>
      <c r="O34" s="933">
        <f>SUM(C34+E34+G34+I34+K34+M34)</f>
        <v>50870.26</v>
      </c>
    </row>
    <row r="35" spans="1:18">
      <c r="A35" s="934" t="s">
        <v>60</v>
      </c>
      <c r="B35" s="1202">
        <v>1554.95</v>
      </c>
      <c r="C35" s="1202">
        <v>13564.88</v>
      </c>
      <c r="D35" s="1203">
        <v>1123.99</v>
      </c>
      <c r="E35" s="1203">
        <v>9836.4</v>
      </c>
      <c r="F35" s="1202">
        <v>2205.35</v>
      </c>
      <c r="G35" s="1202">
        <v>19194.05</v>
      </c>
      <c r="H35" s="1202">
        <v>3541.06</v>
      </c>
      <c r="I35" s="1202">
        <v>30371.65</v>
      </c>
      <c r="J35" s="1202">
        <v>4418.57</v>
      </c>
      <c r="K35" s="1202">
        <v>38048.94</v>
      </c>
      <c r="L35" s="1202">
        <v>5694.45</v>
      </c>
      <c r="M35" s="1202">
        <v>48851.87</v>
      </c>
      <c r="N35" s="916">
        <f t="shared" si="0"/>
        <v>18538.37</v>
      </c>
      <c r="O35" s="933">
        <f>SUM(C35+E35+G35+I35+K35+M35)</f>
        <v>159867.79</v>
      </c>
    </row>
    <row r="36" spans="1:18">
      <c r="A36" s="934" t="s">
        <v>651</v>
      </c>
      <c r="B36" s="1202">
        <v>0</v>
      </c>
      <c r="C36" s="1202">
        <v>0</v>
      </c>
      <c r="D36" s="1202">
        <v>0</v>
      </c>
      <c r="E36" s="1202">
        <v>0</v>
      </c>
      <c r="F36" s="1202">
        <v>0</v>
      </c>
      <c r="G36" s="1202">
        <v>0</v>
      </c>
      <c r="H36" s="1202">
        <v>0</v>
      </c>
      <c r="I36" s="1202">
        <v>0</v>
      </c>
      <c r="J36" s="1202">
        <v>0</v>
      </c>
      <c r="K36" s="1202">
        <v>0</v>
      </c>
      <c r="L36" s="1202">
        <v>0</v>
      </c>
      <c r="M36" s="1202">
        <v>0</v>
      </c>
      <c r="N36" s="916">
        <f t="shared" si="0"/>
        <v>0</v>
      </c>
      <c r="O36" s="933">
        <f t="shared" si="0"/>
        <v>0</v>
      </c>
    </row>
    <row r="37" spans="1:18">
      <c r="A37" s="934" t="s">
        <v>652</v>
      </c>
      <c r="B37" s="1202">
        <v>0</v>
      </c>
      <c r="C37" s="1202">
        <v>0</v>
      </c>
      <c r="D37" s="1202">
        <v>0</v>
      </c>
      <c r="E37" s="1202">
        <v>0</v>
      </c>
      <c r="F37" s="1202">
        <v>0</v>
      </c>
      <c r="G37" s="1202">
        <v>0</v>
      </c>
      <c r="H37" s="1202">
        <v>0</v>
      </c>
      <c r="I37" s="1202">
        <v>0</v>
      </c>
      <c r="J37" s="1202">
        <v>0</v>
      </c>
      <c r="K37" s="1202">
        <v>0</v>
      </c>
      <c r="L37" s="1202">
        <v>0</v>
      </c>
      <c r="M37" s="1202">
        <v>0</v>
      </c>
      <c r="N37" s="916">
        <f t="shared" si="0"/>
        <v>0</v>
      </c>
      <c r="O37" s="933">
        <f t="shared" si="0"/>
        <v>0</v>
      </c>
    </row>
    <row r="38" spans="1:18">
      <c r="A38" s="934" t="s">
        <v>653</v>
      </c>
      <c r="B38" s="1202">
        <v>0</v>
      </c>
      <c r="C38" s="1202">
        <v>0</v>
      </c>
      <c r="D38" s="1202">
        <v>0</v>
      </c>
      <c r="E38" s="1202">
        <v>0</v>
      </c>
      <c r="F38" s="1202">
        <v>0</v>
      </c>
      <c r="G38" s="1202">
        <v>0</v>
      </c>
      <c r="H38" s="1202">
        <v>0</v>
      </c>
      <c r="I38" s="1202">
        <v>0</v>
      </c>
      <c r="J38" s="1202">
        <v>0</v>
      </c>
      <c r="K38" s="1202">
        <v>0</v>
      </c>
      <c r="L38" s="1202">
        <v>0</v>
      </c>
      <c r="M38" s="1202">
        <v>0</v>
      </c>
      <c r="N38" s="916">
        <f t="shared" si="0"/>
        <v>0</v>
      </c>
      <c r="O38" s="933">
        <f t="shared" si="0"/>
        <v>0</v>
      </c>
    </row>
    <row r="39" spans="1:18">
      <c r="A39" s="934" t="s">
        <v>654</v>
      </c>
      <c r="B39" s="1202">
        <v>5.91</v>
      </c>
      <c r="C39" s="1202">
        <v>130</v>
      </c>
      <c r="D39" s="1202">
        <v>0</v>
      </c>
      <c r="E39" s="1202">
        <v>0</v>
      </c>
      <c r="F39" s="1202">
        <v>0</v>
      </c>
      <c r="G39" s="1202">
        <v>0</v>
      </c>
      <c r="H39" s="1202">
        <v>0</v>
      </c>
      <c r="I39" s="1202">
        <v>0</v>
      </c>
      <c r="J39" s="1202">
        <v>0</v>
      </c>
      <c r="K39" s="1202">
        <v>0</v>
      </c>
      <c r="L39" s="1202">
        <v>0</v>
      </c>
      <c r="M39" s="1202">
        <v>0</v>
      </c>
      <c r="N39" s="916">
        <f t="shared" si="0"/>
        <v>5.91</v>
      </c>
      <c r="O39" s="933">
        <f t="shared" si="0"/>
        <v>130</v>
      </c>
    </row>
    <row r="40" spans="1:18">
      <c r="A40" s="934" t="s">
        <v>655</v>
      </c>
      <c r="B40" s="1202">
        <v>474.49</v>
      </c>
      <c r="C40" s="1202">
        <v>2802.95</v>
      </c>
      <c r="D40" s="1203">
        <v>277.08</v>
      </c>
      <c r="E40" s="1203">
        <v>1675.35</v>
      </c>
      <c r="F40" s="1202">
        <v>615.76</v>
      </c>
      <c r="G40" s="1202">
        <v>3651.6</v>
      </c>
      <c r="H40" s="1202">
        <v>588.25</v>
      </c>
      <c r="I40" s="1202">
        <v>3394.45</v>
      </c>
      <c r="J40" s="1202">
        <v>747.87</v>
      </c>
      <c r="K40" s="1202">
        <v>4225.05</v>
      </c>
      <c r="L40" s="1202">
        <v>781.93</v>
      </c>
      <c r="M40" s="1202">
        <v>4726.7700000000004</v>
      </c>
      <c r="N40" s="916">
        <f t="shared" si="0"/>
        <v>3485.3799999999997</v>
      </c>
      <c r="O40" s="933">
        <f t="shared" si="0"/>
        <v>20476.169999999998</v>
      </c>
    </row>
    <row r="41" spans="1:18">
      <c r="A41" s="934" t="s">
        <v>656</v>
      </c>
      <c r="B41" s="1202">
        <v>0</v>
      </c>
      <c r="C41" s="1202">
        <v>0</v>
      </c>
      <c r="D41" s="1202">
        <v>0</v>
      </c>
      <c r="E41" s="1202">
        <v>0</v>
      </c>
      <c r="F41" s="1202">
        <v>5</v>
      </c>
      <c r="G41" s="1202">
        <v>33</v>
      </c>
      <c r="H41" s="1202">
        <v>0</v>
      </c>
      <c r="I41" s="1202">
        <v>0</v>
      </c>
      <c r="J41" s="1202">
        <v>0</v>
      </c>
      <c r="K41" s="1202">
        <v>0</v>
      </c>
      <c r="L41" s="1202">
        <v>0</v>
      </c>
      <c r="M41" s="1202">
        <v>0</v>
      </c>
      <c r="N41" s="916">
        <f t="shared" si="0"/>
        <v>5</v>
      </c>
      <c r="O41" s="933">
        <f t="shared" si="0"/>
        <v>33</v>
      </c>
    </row>
    <row r="42" spans="1:18">
      <c r="A42" s="934" t="s">
        <v>657</v>
      </c>
      <c r="B42" s="1202">
        <v>0</v>
      </c>
      <c r="C42" s="1202">
        <v>0</v>
      </c>
      <c r="D42" s="1203">
        <v>19.09</v>
      </c>
      <c r="E42" s="1203">
        <v>252</v>
      </c>
      <c r="F42" s="1202">
        <v>1.36</v>
      </c>
      <c r="G42" s="1202">
        <v>30</v>
      </c>
      <c r="H42" s="1202">
        <v>49.55</v>
      </c>
      <c r="I42" s="1202">
        <v>637</v>
      </c>
      <c r="J42" s="1202">
        <v>34.82</v>
      </c>
      <c r="K42" s="1202">
        <v>399.05</v>
      </c>
      <c r="L42" s="1202">
        <v>67.64</v>
      </c>
      <c r="M42" s="1202">
        <v>778</v>
      </c>
      <c r="N42" s="916">
        <f t="shared" si="0"/>
        <v>172.45999999999998</v>
      </c>
      <c r="O42" s="933">
        <f t="shared" si="0"/>
        <v>2096.0500000000002</v>
      </c>
    </row>
    <row r="43" spans="1:18">
      <c r="A43" s="934" t="s">
        <v>658</v>
      </c>
      <c r="B43" s="1202">
        <v>329.63</v>
      </c>
      <c r="C43" s="1202">
        <v>1471.9</v>
      </c>
      <c r="D43" s="1203">
        <v>236.59</v>
      </c>
      <c r="E43" s="1203">
        <v>962.58</v>
      </c>
      <c r="F43" s="1202">
        <v>96.82</v>
      </c>
      <c r="G43" s="1202">
        <v>438.5</v>
      </c>
      <c r="H43" s="1202">
        <v>55.45</v>
      </c>
      <c r="I43" s="1202">
        <v>226.5</v>
      </c>
      <c r="J43" s="1202">
        <v>14.55</v>
      </c>
      <c r="K43" s="1202">
        <v>80</v>
      </c>
      <c r="L43" s="1202">
        <v>75.91</v>
      </c>
      <c r="M43" s="1202">
        <v>417.5</v>
      </c>
      <c r="N43" s="916">
        <f t="shared" si="0"/>
        <v>808.94999999999993</v>
      </c>
      <c r="O43" s="933">
        <f t="shared" si="0"/>
        <v>3596.98</v>
      </c>
    </row>
    <row r="44" spans="1:18">
      <c r="A44" s="934" t="s">
        <v>659</v>
      </c>
      <c r="B44" s="1202">
        <v>6798</v>
      </c>
      <c r="C44" s="1202">
        <v>12838.5</v>
      </c>
      <c r="D44" s="1203">
        <v>6843</v>
      </c>
      <c r="E44" s="1203">
        <v>12890.5</v>
      </c>
      <c r="F44" s="1202">
        <v>8856</v>
      </c>
      <c r="G44" s="1202">
        <v>16709.5</v>
      </c>
      <c r="H44" s="1202">
        <v>8460</v>
      </c>
      <c r="I44" s="1202">
        <v>16187.25</v>
      </c>
      <c r="J44" s="1202">
        <v>8754</v>
      </c>
      <c r="K44" s="1202">
        <v>16615.5</v>
      </c>
      <c r="L44" s="1202">
        <v>8570.2000000000007</v>
      </c>
      <c r="M44" s="1202">
        <v>16251</v>
      </c>
      <c r="N44" s="916">
        <f t="shared" si="0"/>
        <v>48281.2</v>
      </c>
      <c r="O44" s="933">
        <f t="shared" si="0"/>
        <v>91492.25</v>
      </c>
    </row>
    <row r="45" spans="1:18">
      <c r="A45" s="934" t="s">
        <v>304</v>
      </c>
      <c r="B45" s="1202">
        <v>4139.74</v>
      </c>
      <c r="C45" s="1202">
        <v>22851</v>
      </c>
      <c r="D45" s="1203">
        <v>4612.09</v>
      </c>
      <c r="E45" s="1203">
        <v>26813.29</v>
      </c>
      <c r="F45" s="1202">
        <v>5707.05</v>
      </c>
      <c r="G45" s="1202">
        <v>33355.1</v>
      </c>
      <c r="H45" s="1202">
        <v>6386.78</v>
      </c>
      <c r="I45" s="1202">
        <v>37161.75</v>
      </c>
      <c r="J45" s="1202">
        <v>5258.89</v>
      </c>
      <c r="K45" s="1202">
        <v>30287.15</v>
      </c>
      <c r="L45" s="1202">
        <v>6229.4</v>
      </c>
      <c r="M45" s="1202">
        <v>36679.25</v>
      </c>
      <c r="N45" s="916">
        <f t="shared" si="0"/>
        <v>32333.949999999997</v>
      </c>
      <c r="O45" s="933">
        <f>SUM(C45+E45+G45+I45+K45+M45)</f>
        <v>187147.54</v>
      </c>
    </row>
    <row r="46" spans="1:18">
      <c r="A46" s="934" t="s">
        <v>660</v>
      </c>
      <c r="B46" s="1202"/>
      <c r="C46" s="1202"/>
      <c r="D46" s="1202"/>
      <c r="E46" s="1202"/>
      <c r="F46" s="1202">
        <v>48.36</v>
      </c>
      <c r="G46" s="1202">
        <v>233</v>
      </c>
      <c r="H46" s="1202">
        <v>62.73</v>
      </c>
      <c r="I46" s="1202">
        <v>278.5</v>
      </c>
      <c r="J46" s="1202">
        <v>136.37</v>
      </c>
      <c r="K46" s="1202">
        <v>484</v>
      </c>
      <c r="L46" s="1202">
        <v>156.22</v>
      </c>
      <c r="M46" s="1202">
        <v>568.67999999999995</v>
      </c>
      <c r="N46" s="916">
        <f t="shared" si="0"/>
        <v>403.68</v>
      </c>
      <c r="O46" s="933">
        <f>SUM(C46+E46+G46+I46+K46+M46)</f>
        <v>1564.1799999999998</v>
      </c>
    </row>
    <row r="47" spans="1:18">
      <c r="A47" s="934" t="s">
        <v>661</v>
      </c>
      <c r="B47" s="1202">
        <v>287.36</v>
      </c>
      <c r="C47" s="1202">
        <v>2642</v>
      </c>
      <c r="D47" s="1203">
        <v>276.18</v>
      </c>
      <c r="E47" s="1203">
        <v>2561</v>
      </c>
      <c r="F47" s="1202">
        <v>191.45</v>
      </c>
      <c r="G47" s="1202">
        <v>2048.35</v>
      </c>
      <c r="H47" s="1202">
        <v>378.15</v>
      </c>
      <c r="I47" s="1202">
        <v>3368.5</v>
      </c>
      <c r="J47" s="1202">
        <v>250.64</v>
      </c>
      <c r="K47" s="1202">
        <v>2424.4</v>
      </c>
      <c r="L47" s="1202">
        <v>180.91</v>
      </c>
      <c r="M47" s="1202">
        <v>1849.81</v>
      </c>
      <c r="N47" s="916">
        <f t="shared" si="0"/>
        <v>1564.6899999999998</v>
      </c>
      <c r="O47" s="933">
        <f>SUM(C47+E47+G47+I47+K47+M47)</f>
        <v>14894.06</v>
      </c>
    </row>
    <row r="48" spans="1:18" ht="15">
      <c r="A48" s="935" t="s">
        <v>115</v>
      </c>
      <c r="B48" s="917">
        <f>SUM(B45:B47,B19:B43,B9:B17)</f>
        <v>22772.050000000003</v>
      </c>
      <c r="C48" s="917">
        <f>SUM(C9:C47)</f>
        <v>138881.78000000003</v>
      </c>
      <c r="D48" s="917">
        <f t="shared" ref="D48" si="1">SUM(D45:D47,D19:D43,D9:D17)</f>
        <v>25056.790000000005</v>
      </c>
      <c r="E48" s="917">
        <f t="shared" ref="E48" si="2">SUM(E9:E47)</f>
        <v>147880.93</v>
      </c>
      <c r="F48" s="917">
        <f t="shared" ref="F48" si="3">SUM(F45:F47,F19:F43,F9:F17)</f>
        <v>26979.69</v>
      </c>
      <c r="G48" s="917">
        <f t="shared" ref="G48" si="4">SUM(G9:G47)</f>
        <v>170843.56000000003</v>
      </c>
      <c r="H48" s="917">
        <f t="shared" ref="H48" si="5">SUM(H45:H47,H19:H43,H9:H17)</f>
        <v>28937.480000000003</v>
      </c>
      <c r="I48" s="917">
        <f t="shared" ref="I48" si="6">SUM(I9:I47)</f>
        <v>192350.32000000004</v>
      </c>
      <c r="J48" s="917">
        <f t="shared" ref="J48" si="7">SUM(J45:J47,J19:J43,J9:J17)</f>
        <v>26777.55</v>
      </c>
      <c r="K48" s="917">
        <f t="shared" ref="K48" si="8">SUM(K9:K47)</f>
        <v>188018.89999999997</v>
      </c>
      <c r="L48" s="917">
        <f t="shared" ref="L48" si="9">SUM(L45:L47,L19:L43,L9:L17)</f>
        <v>29835.29</v>
      </c>
      <c r="M48" s="917">
        <f t="shared" ref="M48" si="10">SUM(M9:M47)</f>
        <v>213784.44999999998</v>
      </c>
      <c r="N48" s="917">
        <f t="shared" ref="N48" si="11">SUM(N9:N17,N19:N43,N45:N47)</f>
        <v>160358.85</v>
      </c>
      <c r="O48" s="996">
        <f t="shared" ref="O48" si="12">SUM(O9:O47)</f>
        <v>1051759.9400000002</v>
      </c>
      <c r="R48" s="937"/>
    </row>
    <row r="49" spans="1:15" ht="15">
      <c r="A49" s="932" t="s">
        <v>481</v>
      </c>
      <c r="B49" s="917"/>
      <c r="C49" s="916"/>
      <c r="D49" s="916"/>
      <c r="E49" s="916"/>
      <c r="F49" s="916"/>
      <c r="G49" s="916"/>
      <c r="H49" s="916"/>
      <c r="I49" s="916"/>
      <c r="J49" s="916"/>
      <c r="K49" s="916"/>
      <c r="L49" s="916"/>
      <c r="M49" s="916"/>
      <c r="N49" s="916" t="s">
        <v>14</v>
      </c>
      <c r="O49" s="933" t="s">
        <v>14</v>
      </c>
    </row>
    <row r="50" spans="1:15">
      <c r="A50" s="934" t="s">
        <v>662</v>
      </c>
      <c r="B50" s="915">
        <v>4236.7</v>
      </c>
      <c r="C50" s="915">
        <v>11757.6</v>
      </c>
      <c r="D50" s="916">
        <v>4565.24</v>
      </c>
      <c r="E50" s="915">
        <v>12425.4</v>
      </c>
      <c r="F50" s="915">
        <v>4476.03</v>
      </c>
      <c r="G50" s="915">
        <v>12365.75</v>
      </c>
      <c r="H50" s="915">
        <v>5142.3500000000004</v>
      </c>
      <c r="I50" s="915">
        <v>14928.63</v>
      </c>
      <c r="J50" s="915">
        <v>4414.28</v>
      </c>
      <c r="K50" s="915">
        <v>12951.49</v>
      </c>
      <c r="L50" s="915">
        <v>5325.78</v>
      </c>
      <c r="M50" s="915">
        <v>14875.28</v>
      </c>
      <c r="N50" s="916">
        <f>SUM(B50+D50+F50+H50+J50+L50)</f>
        <v>28160.379999999997</v>
      </c>
      <c r="O50" s="933">
        <f>SUM(C50+E50+G50+I50+K50+M50)</f>
        <v>79304.149999999994</v>
      </c>
    </row>
    <row r="51" spans="1:15">
      <c r="A51" s="934" t="s">
        <v>663</v>
      </c>
      <c r="B51" s="915">
        <v>9482.64</v>
      </c>
      <c r="C51" s="915">
        <v>24828.81</v>
      </c>
      <c r="D51" s="916">
        <v>9471.57</v>
      </c>
      <c r="E51" s="915">
        <v>24848.78</v>
      </c>
      <c r="F51" s="915">
        <v>12175.2</v>
      </c>
      <c r="G51" s="915">
        <v>31853.72</v>
      </c>
      <c r="H51" s="915">
        <v>13017.32</v>
      </c>
      <c r="I51" s="915">
        <v>34016.769999999997</v>
      </c>
      <c r="J51" s="915">
        <v>11810.94</v>
      </c>
      <c r="K51" s="915">
        <v>30858.93</v>
      </c>
      <c r="L51" s="915">
        <v>11450.58</v>
      </c>
      <c r="M51" s="915">
        <v>30037.03</v>
      </c>
      <c r="N51" s="916">
        <f t="shared" ref="N51:O56" si="13">SUM(B51+D51+F51+H51+J51+L51)</f>
        <v>67408.25</v>
      </c>
      <c r="O51" s="933">
        <f t="shared" si="13"/>
        <v>176444.03999999998</v>
      </c>
    </row>
    <row r="52" spans="1:15">
      <c r="A52" s="934" t="s">
        <v>664</v>
      </c>
      <c r="B52" s="1202">
        <v>0</v>
      </c>
      <c r="C52" s="1202">
        <v>0</v>
      </c>
      <c r="D52" s="1202">
        <v>0</v>
      </c>
      <c r="E52" s="1202">
        <v>0</v>
      </c>
      <c r="F52" s="1202">
        <v>0</v>
      </c>
      <c r="G52" s="1202">
        <v>0</v>
      </c>
      <c r="H52" s="1202">
        <v>0</v>
      </c>
      <c r="I52" s="1202">
        <v>0</v>
      </c>
      <c r="J52" s="915">
        <v>0</v>
      </c>
      <c r="K52" s="915">
        <v>0</v>
      </c>
      <c r="L52" s="915">
        <v>0</v>
      </c>
      <c r="M52" s="915">
        <v>0</v>
      </c>
      <c r="N52" s="916">
        <f t="shared" si="13"/>
        <v>0</v>
      </c>
      <c r="O52" s="933">
        <f t="shared" si="13"/>
        <v>0</v>
      </c>
    </row>
    <row r="53" spans="1:15">
      <c r="A53" s="934" t="s">
        <v>665</v>
      </c>
      <c r="B53" s="1202">
        <v>0</v>
      </c>
      <c r="C53" s="1202">
        <v>0</v>
      </c>
      <c r="D53" s="1202">
        <v>0</v>
      </c>
      <c r="E53" s="1202">
        <v>0</v>
      </c>
      <c r="F53" s="1202">
        <v>0</v>
      </c>
      <c r="G53" s="1202">
        <v>0</v>
      </c>
      <c r="H53" s="1202">
        <v>0</v>
      </c>
      <c r="I53" s="1202">
        <v>0</v>
      </c>
      <c r="J53" s="915">
        <v>0</v>
      </c>
      <c r="K53" s="915">
        <v>0</v>
      </c>
      <c r="L53" s="915">
        <v>0</v>
      </c>
      <c r="M53" s="915">
        <v>0</v>
      </c>
      <c r="N53" s="916">
        <f t="shared" si="13"/>
        <v>0</v>
      </c>
      <c r="O53" s="933">
        <f t="shared" si="13"/>
        <v>0</v>
      </c>
    </row>
    <row r="54" spans="1:15">
      <c r="A54" s="934" t="s">
        <v>666</v>
      </c>
      <c r="B54" s="915">
        <v>4120.8599999999997</v>
      </c>
      <c r="C54" s="915">
        <v>17111.05</v>
      </c>
      <c r="D54" s="916">
        <v>4628.01</v>
      </c>
      <c r="E54" s="915">
        <v>19483.95</v>
      </c>
      <c r="F54" s="915">
        <v>5107.9799999999996</v>
      </c>
      <c r="G54" s="915">
        <v>21460.55</v>
      </c>
      <c r="H54" s="915">
        <v>5476.33</v>
      </c>
      <c r="I54" s="915">
        <v>22974.06</v>
      </c>
      <c r="J54" s="915">
        <v>5019.5</v>
      </c>
      <c r="K54" s="915">
        <v>21271.13</v>
      </c>
      <c r="L54" s="915">
        <v>5486.51</v>
      </c>
      <c r="M54" s="915">
        <v>22833.08</v>
      </c>
      <c r="N54" s="916">
        <f t="shared" si="13"/>
        <v>29839.190000000002</v>
      </c>
      <c r="O54" s="933">
        <f t="shared" si="13"/>
        <v>125133.82</v>
      </c>
    </row>
    <row r="55" spans="1:15">
      <c r="A55" s="934" t="s">
        <v>667</v>
      </c>
      <c r="B55" s="915">
        <v>1812.16</v>
      </c>
      <c r="C55" s="915">
        <v>8623.7000000000007</v>
      </c>
      <c r="D55" s="916">
        <v>2102.5500000000002</v>
      </c>
      <c r="E55" s="915">
        <v>9717.7000000000007</v>
      </c>
      <c r="F55" s="915">
        <v>2733.75</v>
      </c>
      <c r="G55" s="915">
        <v>12566.6</v>
      </c>
      <c r="H55" s="915">
        <v>3255.11</v>
      </c>
      <c r="I55" s="915">
        <v>14928.27</v>
      </c>
      <c r="J55" s="915">
        <v>3298.33</v>
      </c>
      <c r="K55" s="915">
        <v>15001.73</v>
      </c>
      <c r="L55" s="915">
        <v>3105.15</v>
      </c>
      <c r="M55" s="915">
        <v>14431.56</v>
      </c>
      <c r="N55" s="916">
        <f t="shared" si="13"/>
        <v>16307.05</v>
      </c>
      <c r="O55" s="933">
        <f t="shared" si="13"/>
        <v>75269.56</v>
      </c>
    </row>
    <row r="56" spans="1:15">
      <c r="A56" s="934" t="s">
        <v>668</v>
      </c>
      <c r="B56" s="1202">
        <v>0</v>
      </c>
      <c r="C56" s="1202">
        <v>0</v>
      </c>
      <c r="D56" s="1202">
        <v>0</v>
      </c>
      <c r="E56" s="1202">
        <v>0</v>
      </c>
      <c r="F56" s="1202">
        <v>0</v>
      </c>
      <c r="G56" s="1202">
        <v>0</v>
      </c>
      <c r="H56" s="1202">
        <v>0</v>
      </c>
      <c r="I56" s="1202">
        <v>0</v>
      </c>
      <c r="J56" s="915">
        <v>0</v>
      </c>
      <c r="K56" s="915">
        <v>0</v>
      </c>
      <c r="L56" s="915">
        <v>0</v>
      </c>
      <c r="M56" s="915">
        <v>0</v>
      </c>
      <c r="N56" s="916">
        <f t="shared" si="13"/>
        <v>0</v>
      </c>
      <c r="O56" s="933">
        <f t="shared" si="13"/>
        <v>0</v>
      </c>
    </row>
    <row r="57" spans="1:15" ht="15">
      <c r="A57" s="935" t="s">
        <v>115</v>
      </c>
      <c r="B57" s="917">
        <f>SUM(B50:B56)</f>
        <v>19652.36</v>
      </c>
      <c r="C57" s="917">
        <f t="shared" ref="C57:M57" si="14">SUM(C50:C56)</f>
        <v>62321.16</v>
      </c>
      <c r="D57" s="917">
        <f t="shared" si="14"/>
        <v>20767.37</v>
      </c>
      <c r="E57" s="917">
        <f t="shared" si="14"/>
        <v>66475.83</v>
      </c>
      <c r="F57" s="917">
        <f t="shared" si="14"/>
        <v>24492.959999999999</v>
      </c>
      <c r="G57" s="917">
        <f t="shared" si="14"/>
        <v>78246.62000000001</v>
      </c>
      <c r="H57" s="917">
        <f t="shared" si="14"/>
        <v>26891.11</v>
      </c>
      <c r="I57" s="917">
        <f t="shared" si="14"/>
        <v>86847.73</v>
      </c>
      <c r="J57" s="917">
        <f t="shared" si="14"/>
        <v>24543.050000000003</v>
      </c>
      <c r="K57" s="917">
        <f t="shared" si="14"/>
        <v>80083.28</v>
      </c>
      <c r="L57" s="917">
        <f t="shared" si="14"/>
        <v>25368.020000000004</v>
      </c>
      <c r="M57" s="917">
        <f t="shared" si="14"/>
        <v>82176.95</v>
      </c>
      <c r="N57" s="917">
        <f>SUM(B57+D57+F57+H57+J57+L57)</f>
        <v>141714.87</v>
      </c>
      <c r="O57" s="936">
        <f>SUM(C57+E57+G57+I57+K57+M57)</f>
        <v>456151.57</v>
      </c>
    </row>
    <row r="58" spans="1:15" ht="15">
      <c r="A58" s="932" t="s">
        <v>669</v>
      </c>
      <c r="B58" s="916"/>
      <c r="C58" s="916"/>
      <c r="D58" s="916"/>
      <c r="E58" s="916"/>
      <c r="F58" s="916"/>
      <c r="G58" s="916"/>
      <c r="H58" s="916"/>
      <c r="I58" s="916"/>
      <c r="J58" s="916"/>
      <c r="K58" s="916"/>
      <c r="L58" s="916"/>
      <c r="M58" s="916"/>
      <c r="N58" s="916" t="s">
        <v>14</v>
      </c>
      <c r="O58" s="933" t="s">
        <v>14</v>
      </c>
    </row>
    <row r="59" spans="1:15">
      <c r="A59" s="934" t="s">
        <v>41</v>
      </c>
      <c r="B59" s="915">
        <v>402.73</v>
      </c>
      <c r="C59" s="915">
        <v>2036.4</v>
      </c>
      <c r="D59" s="916">
        <v>141.22999999999999</v>
      </c>
      <c r="E59" s="916">
        <v>683.9</v>
      </c>
      <c r="F59" s="915">
        <v>187.63</v>
      </c>
      <c r="G59" s="915">
        <v>968.8</v>
      </c>
      <c r="H59" s="915">
        <v>248.32</v>
      </c>
      <c r="I59" s="915">
        <v>1253.24</v>
      </c>
      <c r="J59" s="915">
        <v>352.13</v>
      </c>
      <c r="K59" s="915">
        <v>1742.96</v>
      </c>
      <c r="L59" s="915">
        <v>234.97</v>
      </c>
      <c r="M59" s="915">
        <v>1143.25</v>
      </c>
      <c r="N59" s="916">
        <f t="shared" ref="N59:O66" si="15">SUM(B59+D59+F59+H59+J59+L59)</f>
        <v>1567.01</v>
      </c>
      <c r="O59" s="933">
        <f t="shared" si="15"/>
        <v>7828.55</v>
      </c>
    </row>
    <row r="60" spans="1:15">
      <c r="A60" s="934" t="s">
        <v>43</v>
      </c>
      <c r="B60" s="915">
        <v>39.549999999999997</v>
      </c>
      <c r="C60" s="915">
        <v>174</v>
      </c>
      <c r="D60" s="1202">
        <v>0</v>
      </c>
      <c r="E60" s="1202">
        <v>0</v>
      </c>
      <c r="F60" s="915">
        <v>57.27</v>
      </c>
      <c r="G60" s="915">
        <v>252</v>
      </c>
      <c r="H60" s="1202">
        <v>0</v>
      </c>
      <c r="I60" s="1202">
        <v>0</v>
      </c>
      <c r="J60" s="915">
        <v>25</v>
      </c>
      <c r="K60" s="915">
        <v>220</v>
      </c>
      <c r="L60" s="915">
        <v>56.82</v>
      </c>
      <c r="M60" s="915">
        <v>500</v>
      </c>
      <c r="N60" s="916">
        <f t="shared" si="15"/>
        <v>178.64</v>
      </c>
      <c r="O60" s="933">
        <f t="shared" si="15"/>
        <v>1146</v>
      </c>
    </row>
    <row r="61" spans="1:15">
      <c r="A61" s="934" t="s">
        <v>55</v>
      </c>
      <c r="B61" s="915">
        <v>1069.53</v>
      </c>
      <c r="C61" s="915">
        <v>10629.8</v>
      </c>
      <c r="D61" s="916">
        <v>919.53</v>
      </c>
      <c r="E61" s="916">
        <v>9496.85</v>
      </c>
      <c r="F61" s="916">
        <v>1447.24</v>
      </c>
      <c r="G61" s="916">
        <v>14625.85</v>
      </c>
      <c r="H61" s="915">
        <v>1272.6199999999999</v>
      </c>
      <c r="I61" s="915">
        <v>13231.13</v>
      </c>
      <c r="J61" s="915">
        <v>1008.31</v>
      </c>
      <c r="K61" s="915">
        <v>11197.5</v>
      </c>
      <c r="L61" s="915">
        <v>1074.47</v>
      </c>
      <c r="M61" s="915">
        <v>12038.92</v>
      </c>
      <c r="N61" s="916">
        <f>SUM(B61+D61+F61+H61+J61+L61)</f>
        <v>6791.7</v>
      </c>
      <c r="O61" s="933">
        <f>SUM(C61+E61+G61+I61+K61+M61)</f>
        <v>71220.05</v>
      </c>
    </row>
    <row r="62" spans="1:15">
      <c r="A62" s="934" t="s">
        <v>670</v>
      </c>
      <c r="B62" s="915">
        <v>223.24</v>
      </c>
      <c r="C62" s="915">
        <v>11422</v>
      </c>
      <c r="D62" s="916">
        <v>272.31</v>
      </c>
      <c r="E62" s="916">
        <v>13686</v>
      </c>
      <c r="F62" s="915">
        <v>450.37</v>
      </c>
      <c r="G62" s="915">
        <v>17084.2</v>
      </c>
      <c r="H62" s="915">
        <v>254.79000000000002</v>
      </c>
      <c r="I62" s="915">
        <v>11072.4</v>
      </c>
      <c r="J62" s="915">
        <v>351.84</v>
      </c>
      <c r="K62" s="915">
        <v>17280.8</v>
      </c>
      <c r="L62" s="915">
        <v>311.98</v>
      </c>
      <c r="M62" s="915">
        <v>14542.35</v>
      </c>
      <c r="N62" s="916">
        <f>SUM(B62+D62+F62+H62+J62+L62)</f>
        <v>1864.53</v>
      </c>
      <c r="O62" s="933">
        <f t="shared" si="15"/>
        <v>85087.75</v>
      </c>
    </row>
    <row r="63" spans="1:15">
      <c r="A63" s="934" t="s">
        <v>671</v>
      </c>
      <c r="B63" s="915">
        <v>179.74</v>
      </c>
      <c r="C63" s="915">
        <v>8460.4</v>
      </c>
      <c r="D63" s="916">
        <v>179.83</v>
      </c>
      <c r="E63" s="916">
        <v>8739.2000000000007</v>
      </c>
      <c r="F63" s="915">
        <v>287.27</v>
      </c>
      <c r="G63" s="915">
        <v>13969.2</v>
      </c>
      <c r="H63" s="915">
        <v>210.23</v>
      </c>
      <c r="I63" s="915">
        <v>10913.2</v>
      </c>
      <c r="J63" s="915">
        <v>215.02</v>
      </c>
      <c r="K63" s="915">
        <v>10710</v>
      </c>
      <c r="L63" s="915">
        <v>201.12</v>
      </c>
      <c r="M63" s="915">
        <v>9827.6</v>
      </c>
      <c r="N63" s="916">
        <f t="shared" si="15"/>
        <v>1273.21</v>
      </c>
      <c r="O63" s="933">
        <f t="shared" si="15"/>
        <v>62619.6</v>
      </c>
    </row>
    <row r="64" spans="1:15">
      <c r="A64" s="934" t="s">
        <v>44</v>
      </c>
      <c r="B64" s="915">
        <v>963.18</v>
      </c>
      <c r="C64" s="915">
        <v>15090.15</v>
      </c>
      <c r="D64" s="916">
        <v>1390.72</v>
      </c>
      <c r="E64" s="916">
        <v>21001.439999999999</v>
      </c>
      <c r="F64" s="915">
        <v>1749.12</v>
      </c>
      <c r="G64" s="915">
        <v>26859.1</v>
      </c>
      <c r="H64" s="915">
        <v>1213.5</v>
      </c>
      <c r="I64" s="915">
        <v>17471.509999999998</v>
      </c>
      <c r="J64" s="915">
        <v>772.43</v>
      </c>
      <c r="K64" s="915">
        <v>11008.64</v>
      </c>
      <c r="L64" s="915">
        <v>528.94000000000005</v>
      </c>
      <c r="M64" s="915">
        <v>7209.76</v>
      </c>
      <c r="N64" s="916">
        <f t="shared" si="15"/>
        <v>6617.8900000000012</v>
      </c>
      <c r="O64" s="933">
        <f t="shared" si="15"/>
        <v>98640.599999999991</v>
      </c>
    </row>
    <row r="65" spans="1:52">
      <c r="A65" s="934" t="s">
        <v>40</v>
      </c>
      <c r="B65" s="915">
        <v>4185.1899999999996</v>
      </c>
      <c r="C65" s="915">
        <v>45137.8</v>
      </c>
      <c r="D65" s="916">
        <v>6372.68</v>
      </c>
      <c r="E65" s="916">
        <v>69461.5</v>
      </c>
      <c r="F65" s="915">
        <v>7150.83</v>
      </c>
      <c r="G65" s="915">
        <v>76960.56</v>
      </c>
      <c r="H65" s="915">
        <v>6663.04</v>
      </c>
      <c r="I65" s="915">
        <v>69934.63</v>
      </c>
      <c r="J65" s="915">
        <v>6396.46</v>
      </c>
      <c r="K65" s="915">
        <v>67395.94</v>
      </c>
      <c r="L65" s="915">
        <v>6500.76</v>
      </c>
      <c r="M65" s="915">
        <v>68393.27</v>
      </c>
      <c r="N65" s="916">
        <f t="shared" si="15"/>
        <v>37268.959999999999</v>
      </c>
      <c r="O65" s="933">
        <f t="shared" si="15"/>
        <v>397283.7</v>
      </c>
    </row>
    <row r="66" spans="1:52" ht="15.75" thickBot="1">
      <c r="A66" s="938" t="s">
        <v>115</v>
      </c>
      <c r="B66" s="939">
        <f>SUM(B59:B65)</f>
        <v>7063.16</v>
      </c>
      <c r="C66" s="939">
        <f t="shared" ref="C66:M66" si="16">SUM(C59:C65)</f>
        <v>92950.55</v>
      </c>
      <c r="D66" s="939">
        <f t="shared" si="16"/>
        <v>9276.2999999999993</v>
      </c>
      <c r="E66" s="939">
        <f t="shared" si="16"/>
        <v>123068.89</v>
      </c>
      <c r="F66" s="939">
        <f t="shared" si="16"/>
        <v>11329.73</v>
      </c>
      <c r="G66" s="939">
        <f t="shared" si="16"/>
        <v>150719.71</v>
      </c>
      <c r="H66" s="939">
        <f t="shared" si="16"/>
        <v>9862.5</v>
      </c>
      <c r="I66" s="939">
        <f t="shared" si="16"/>
        <v>123876.11</v>
      </c>
      <c r="J66" s="939">
        <f t="shared" si="16"/>
        <v>9121.19</v>
      </c>
      <c r="K66" s="939">
        <f t="shared" si="16"/>
        <v>119555.84</v>
      </c>
      <c r="L66" s="939">
        <f t="shared" si="16"/>
        <v>8909.0600000000013</v>
      </c>
      <c r="M66" s="939">
        <f t="shared" si="16"/>
        <v>113655.15000000001</v>
      </c>
      <c r="N66" s="939">
        <f t="shared" si="15"/>
        <v>55561.94</v>
      </c>
      <c r="O66" s="940">
        <f t="shared" si="15"/>
        <v>723826.25</v>
      </c>
    </row>
    <row r="67" spans="1:52" ht="15" thickTop="1">
      <c r="A67" s="311" t="s">
        <v>339</v>
      </c>
      <c r="B67" s="941"/>
      <c r="C67" s="941"/>
      <c r="D67" s="941"/>
      <c r="E67" s="942"/>
      <c r="F67" s="941"/>
      <c r="G67" s="942"/>
      <c r="H67" s="941"/>
      <c r="I67" s="942"/>
      <c r="J67" s="941"/>
      <c r="K67" s="941"/>
      <c r="L67" s="941"/>
      <c r="M67" s="941"/>
      <c r="N67" s="941"/>
      <c r="O67" s="94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row>
    <row r="68" spans="1:52">
      <c r="A68" s="311"/>
      <c r="B68" s="941"/>
      <c r="C68" s="941"/>
      <c r="D68" s="941"/>
      <c r="E68" s="942"/>
      <c r="F68" s="941"/>
      <c r="G68" s="942"/>
      <c r="H68" s="941"/>
      <c r="I68" s="942"/>
      <c r="J68" s="941"/>
      <c r="K68" s="941"/>
      <c r="L68" s="941"/>
      <c r="M68" s="941"/>
      <c r="N68" s="941"/>
      <c r="O68" s="94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1"/>
      <c r="AU68" s="311"/>
      <c r="AV68" s="311"/>
      <c r="AW68" s="311"/>
      <c r="AX68" s="311"/>
      <c r="AY68" s="311"/>
      <c r="AZ68" s="311"/>
    </row>
    <row r="69" spans="1:52">
      <c r="A69" s="311"/>
      <c r="B69" s="941"/>
      <c r="C69" s="941"/>
      <c r="D69" s="941"/>
      <c r="E69" s="942"/>
      <c r="F69" s="941"/>
      <c r="G69" s="942"/>
      <c r="H69" s="941"/>
      <c r="I69" s="942"/>
      <c r="J69" s="941"/>
      <c r="K69" s="941"/>
      <c r="L69" s="941"/>
      <c r="M69" s="941"/>
      <c r="N69" s="941"/>
      <c r="O69" s="94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1"/>
      <c r="AY69" s="311"/>
      <c r="AZ69" s="311"/>
    </row>
    <row r="70" spans="1:52" s="943" customFormat="1" ht="15">
      <c r="A70" s="1562" t="s">
        <v>1004</v>
      </c>
      <c r="B70" s="1562"/>
      <c r="C70" s="1562"/>
      <c r="D70" s="1562"/>
      <c r="E70" s="1562"/>
      <c r="F70" s="1562"/>
      <c r="G70" s="1562"/>
      <c r="H70" s="1562"/>
      <c r="I70" s="1562"/>
      <c r="J70" s="1562"/>
      <c r="K70" s="1562"/>
      <c r="L70" s="1562"/>
      <c r="M70" s="1562"/>
      <c r="N70" s="1562"/>
      <c r="O70" s="1562"/>
    </row>
    <row r="71" spans="1:52" ht="15" thickBot="1">
      <c r="B71" s="941"/>
      <c r="C71" s="941"/>
      <c r="D71" s="941"/>
      <c r="E71" s="942"/>
      <c r="F71" s="941"/>
      <c r="G71" s="942"/>
      <c r="H71" s="941"/>
      <c r="I71" s="942"/>
      <c r="J71" s="941"/>
      <c r="K71" s="941"/>
      <c r="L71" s="941"/>
      <c r="M71" s="941"/>
    </row>
    <row r="72" spans="1:52" ht="15.75" thickTop="1">
      <c r="A72" s="944" t="s">
        <v>14</v>
      </c>
      <c r="B72" s="1559" t="s">
        <v>747</v>
      </c>
      <c r="C72" s="1560"/>
      <c r="D72" s="1559" t="s">
        <v>748</v>
      </c>
      <c r="E72" s="1560"/>
      <c r="F72" s="1559" t="s">
        <v>749</v>
      </c>
      <c r="G72" s="1560"/>
      <c r="H72" s="1559" t="s">
        <v>750</v>
      </c>
      <c r="I72" s="1560"/>
      <c r="J72" s="1559" t="s">
        <v>631</v>
      </c>
      <c r="K72" s="1560"/>
      <c r="L72" s="1559" t="s">
        <v>751</v>
      </c>
      <c r="M72" s="1560"/>
      <c r="N72" s="1559" t="s">
        <v>752</v>
      </c>
      <c r="O72" s="1561"/>
    </row>
    <row r="73" spans="1:52" ht="15">
      <c r="A73" s="924" t="s">
        <v>32</v>
      </c>
      <c r="B73" s="925" t="s">
        <v>239</v>
      </c>
      <c r="C73" s="925" t="s">
        <v>105</v>
      </c>
      <c r="D73" s="925" t="s">
        <v>239</v>
      </c>
      <c r="E73" s="926" t="s">
        <v>105</v>
      </c>
      <c r="F73" s="925" t="s">
        <v>239</v>
      </c>
      <c r="G73" s="926" t="s">
        <v>105</v>
      </c>
      <c r="H73" s="925" t="s">
        <v>239</v>
      </c>
      <c r="I73" s="926" t="s">
        <v>105</v>
      </c>
      <c r="J73" s="925" t="s">
        <v>239</v>
      </c>
      <c r="K73" s="925" t="s">
        <v>105</v>
      </c>
      <c r="L73" s="925" t="s">
        <v>239</v>
      </c>
      <c r="M73" s="925" t="s">
        <v>105</v>
      </c>
      <c r="N73" s="925" t="s">
        <v>239</v>
      </c>
      <c r="O73" s="927" t="s">
        <v>105</v>
      </c>
    </row>
    <row r="74" spans="1:52" ht="15">
      <c r="A74" s="945" t="s">
        <v>14</v>
      </c>
      <c r="B74" s="929" t="s">
        <v>753</v>
      </c>
      <c r="C74" s="929" t="s">
        <v>754</v>
      </c>
      <c r="D74" s="929" t="s">
        <v>753</v>
      </c>
      <c r="E74" s="930" t="s">
        <v>754</v>
      </c>
      <c r="F74" s="929" t="s">
        <v>753</v>
      </c>
      <c r="G74" s="930" t="s">
        <v>754</v>
      </c>
      <c r="H74" s="929" t="s">
        <v>753</v>
      </c>
      <c r="I74" s="930" t="s">
        <v>754</v>
      </c>
      <c r="J74" s="929" t="s">
        <v>753</v>
      </c>
      <c r="K74" s="929" t="s">
        <v>754</v>
      </c>
      <c r="L74" s="929" t="s">
        <v>753</v>
      </c>
      <c r="M74" s="929" t="s">
        <v>754</v>
      </c>
      <c r="N74" s="929" t="s">
        <v>753</v>
      </c>
      <c r="O74" s="931" t="s">
        <v>754</v>
      </c>
    </row>
    <row r="75" spans="1:52" ht="15">
      <c r="A75" s="932" t="s">
        <v>672</v>
      </c>
      <c r="B75" s="916"/>
      <c r="C75" s="916"/>
      <c r="D75" s="916"/>
      <c r="E75" s="916"/>
      <c r="F75" s="916"/>
      <c r="G75" s="916"/>
      <c r="H75" s="916"/>
      <c r="I75" s="916"/>
      <c r="J75" s="916"/>
      <c r="K75" s="916"/>
      <c r="L75" s="916"/>
      <c r="M75" s="916"/>
      <c r="N75" s="916" t="s">
        <v>14</v>
      </c>
      <c r="O75" s="933" t="s">
        <v>14</v>
      </c>
    </row>
    <row r="76" spans="1:52">
      <c r="A76" s="934" t="s">
        <v>673</v>
      </c>
      <c r="B76" s="1202">
        <v>0</v>
      </c>
      <c r="C76" s="1202">
        <v>0</v>
      </c>
      <c r="D76" s="1202">
        <v>0</v>
      </c>
      <c r="E76" s="1202">
        <v>0</v>
      </c>
      <c r="F76" s="1202">
        <v>0</v>
      </c>
      <c r="G76" s="1202">
        <v>0</v>
      </c>
      <c r="H76" s="1202">
        <v>0</v>
      </c>
      <c r="I76" s="1202">
        <v>0</v>
      </c>
      <c r="J76" s="915">
        <v>0</v>
      </c>
      <c r="K76" s="915">
        <v>0</v>
      </c>
      <c r="L76" s="915">
        <v>0</v>
      </c>
      <c r="M76" s="915">
        <v>0</v>
      </c>
      <c r="N76" s="916">
        <f>SUM(B76+D76+F76+H76+J76+L76)</f>
        <v>0</v>
      </c>
      <c r="O76" s="933">
        <f>SUM(C76+E76+G76+I76+K76+M76)</f>
        <v>0</v>
      </c>
    </row>
    <row r="77" spans="1:52">
      <c r="A77" s="934" t="s">
        <v>674</v>
      </c>
      <c r="B77" s="1202">
        <v>0</v>
      </c>
      <c r="C77" s="1202">
        <v>0</v>
      </c>
      <c r="D77" s="1202">
        <v>0</v>
      </c>
      <c r="E77" s="1202">
        <v>0</v>
      </c>
      <c r="F77" s="1202">
        <v>0</v>
      </c>
      <c r="G77" s="1202">
        <v>0</v>
      </c>
      <c r="H77" s="1202">
        <v>0</v>
      </c>
      <c r="I77" s="1202">
        <v>0</v>
      </c>
      <c r="J77" s="915">
        <v>0</v>
      </c>
      <c r="K77" s="915">
        <v>0</v>
      </c>
      <c r="L77" s="915">
        <v>0</v>
      </c>
      <c r="M77" s="915">
        <v>0</v>
      </c>
      <c r="N77" s="916">
        <f t="shared" ref="N77:O96" si="17">SUM(B77+D77+F77+H77+J77+L77)</f>
        <v>0</v>
      </c>
      <c r="O77" s="933">
        <f t="shared" si="17"/>
        <v>0</v>
      </c>
    </row>
    <row r="78" spans="1:52">
      <c r="A78" s="934" t="s">
        <v>675</v>
      </c>
      <c r="B78" s="915">
        <v>10.37</v>
      </c>
      <c r="C78" s="915">
        <v>54</v>
      </c>
      <c r="D78" s="916">
        <v>12.27</v>
      </c>
      <c r="E78" s="916">
        <v>60</v>
      </c>
      <c r="F78" s="915">
        <v>19.37</v>
      </c>
      <c r="G78" s="915">
        <v>99</v>
      </c>
      <c r="H78" s="915">
        <v>19.54</v>
      </c>
      <c r="I78" s="915">
        <v>151</v>
      </c>
      <c r="J78" s="915">
        <v>41.91</v>
      </c>
      <c r="K78" s="915">
        <v>217</v>
      </c>
      <c r="L78" s="915">
        <v>15.47</v>
      </c>
      <c r="M78" s="915">
        <v>110</v>
      </c>
      <c r="N78" s="916">
        <f t="shared" si="17"/>
        <v>118.93</v>
      </c>
      <c r="O78" s="933">
        <f t="shared" si="17"/>
        <v>691</v>
      </c>
    </row>
    <row r="79" spans="1:52">
      <c r="A79" s="934" t="s">
        <v>676</v>
      </c>
      <c r="B79" s="1202">
        <v>0</v>
      </c>
      <c r="C79" s="1202">
        <v>0</v>
      </c>
      <c r="D79" s="1202">
        <v>0</v>
      </c>
      <c r="E79" s="1202">
        <v>0</v>
      </c>
      <c r="F79" s="1202">
        <v>0</v>
      </c>
      <c r="G79" s="1202">
        <v>0</v>
      </c>
      <c r="H79" s="1202">
        <v>0</v>
      </c>
      <c r="I79" s="1202">
        <v>0</v>
      </c>
      <c r="J79" s="915">
        <v>0</v>
      </c>
      <c r="K79" s="915">
        <v>0</v>
      </c>
      <c r="L79" s="915">
        <v>0</v>
      </c>
      <c r="M79" s="915">
        <v>0</v>
      </c>
      <c r="N79" s="916">
        <f t="shared" si="17"/>
        <v>0</v>
      </c>
      <c r="O79" s="933">
        <f t="shared" si="17"/>
        <v>0</v>
      </c>
    </row>
    <row r="80" spans="1:52">
      <c r="A80" s="934" t="s">
        <v>677</v>
      </c>
      <c r="B80" s="915">
        <v>20.46</v>
      </c>
      <c r="C80" s="915">
        <v>450</v>
      </c>
      <c r="D80" s="916">
        <v>28.18</v>
      </c>
      <c r="E80" s="916">
        <v>601.83000000000004</v>
      </c>
      <c r="F80" s="915">
        <v>60.47</v>
      </c>
      <c r="G80" s="915">
        <v>1119.5</v>
      </c>
      <c r="H80" s="915">
        <v>18.41</v>
      </c>
      <c r="I80" s="915">
        <v>335</v>
      </c>
      <c r="J80" s="915">
        <v>5.54</v>
      </c>
      <c r="K80" s="915">
        <v>122</v>
      </c>
      <c r="L80" s="915">
        <v>4.37</v>
      </c>
      <c r="M80" s="915">
        <v>96</v>
      </c>
      <c r="N80" s="916">
        <f t="shared" si="17"/>
        <v>137.43</v>
      </c>
      <c r="O80" s="933">
        <f t="shared" si="17"/>
        <v>2724.33</v>
      </c>
    </row>
    <row r="81" spans="1:15">
      <c r="A81" s="934" t="s">
        <v>678</v>
      </c>
      <c r="B81" s="915">
        <v>397.2</v>
      </c>
      <c r="C81" s="915">
        <v>2637.25</v>
      </c>
      <c r="D81" s="916">
        <v>446.84</v>
      </c>
      <c r="E81" s="916">
        <v>3174</v>
      </c>
      <c r="F81" s="915">
        <v>604.65</v>
      </c>
      <c r="G81" s="915">
        <v>4212.5</v>
      </c>
      <c r="H81" s="915">
        <v>539.24</v>
      </c>
      <c r="I81" s="915">
        <v>3751.5</v>
      </c>
      <c r="J81" s="915">
        <v>368.2</v>
      </c>
      <c r="K81" s="915">
        <v>2619.4</v>
      </c>
      <c r="L81" s="915">
        <v>305.16000000000003</v>
      </c>
      <c r="M81" s="915">
        <v>2284.64</v>
      </c>
      <c r="N81" s="916">
        <f t="shared" si="17"/>
        <v>2661.29</v>
      </c>
      <c r="O81" s="933">
        <f t="shared" si="17"/>
        <v>18679.29</v>
      </c>
    </row>
    <row r="82" spans="1:15">
      <c r="A82" s="934" t="s">
        <v>679</v>
      </c>
      <c r="B82" s="915">
        <v>1045.6500000000001</v>
      </c>
      <c r="C82" s="915">
        <v>6760.7</v>
      </c>
      <c r="D82" s="916">
        <v>1309.8800000000001</v>
      </c>
      <c r="E82" s="916">
        <v>8273.35</v>
      </c>
      <c r="F82" s="915">
        <v>1310.78</v>
      </c>
      <c r="G82" s="915">
        <v>8458.6</v>
      </c>
      <c r="H82" s="915">
        <v>1308.1600000000001</v>
      </c>
      <c r="I82" s="915">
        <v>8403.09</v>
      </c>
      <c r="J82" s="915">
        <v>1044.06</v>
      </c>
      <c r="K82" s="915">
        <v>6518.67</v>
      </c>
      <c r="L82" s="915">
        <v>897.25</v>
      </c>
      <c r="M82" s="915">
        <v>5725.75</v>
      </c>
      <c r="N82" s="916">
        <f t="shared" si="17"/>
        <v>6915.7800000000007</v>
      </c>
      <c r="O82" s="933">
        <f t="shared" si="17"/>
        <v>44140.160000000003</v>
      </c>
    </row>
    <row r="83" spans="1:15">
      <c r="A83" s="934" t="s">
        <v>42</v>
      </c>
      <c r="B83" s="915">
        <v>3037.97</v>
      </c>
      <c r="C83" s="915">
        <v>13771.05</v>
      </c>
      <c r="D83" s="916">
        <v>3164.89</v>
      </c>
      <c r="E83" s="916">
        <v>15055.74</v>
      </c>
      <c r="F83" s="915">
        <v>4493.83</v>
      </c>
      <c r="G83" s="915">
        <v>21169.03</v>
      </c>
      <c r="H83" s="915">
        <v>4185.46</v>
      </c>
      <c r="I83" s="915">
        <v>20191.11</v>
      </c>
      <c r="J83" s="915">
        <v>3368.6</v>
      </c>
      <c r="K83" s="915">
        <v>16123.05</v>
      </c>
      <c r="L83" s="915">
        <v>4078.67</v>
      </c>
      <c r="M83" s="915">
        <v>20565.36</v>
      </c>
      <c r="N83" s="916">
        <f t="shared" si="17"/>
        <v>22329.42</v>
      </c>
      <c r="O83" s="933">
        <f t="shared" si="17"/>
        <v>106875.34</v>
      </c>
    </row>
    <row r="84" spans="1:15">
      <c r="A84" s="934" t="s">
        <v>680</v>
      </c>
      <c r="B84" s="1202">
        <v>0</v>
      </c>
      <c r="C84" s="1202">
        <v>0</v>
      </c>
      <c r="D84" s="1202">
        <v>0</v>
      </c>
      <c r="E84" s="1202">
        <v>0</v>
      </c>
      <c r="F84" s="1202">
        <v>0</v>
      </c>
      <c r="G84" s="1202">
        <v>0</v>
      </c>
      <c r="H84" s="1202">
        <v>0</v>
      </c>
      <c r="I84" s="1202">
        <v>0</v>
      </c>
      <c r="J84" s="915">
        <v>0.64</v>
      </c>
      <c r="K84" s="915">
        <v>4.2</v>
      </c>
      <c r="L84" s="915">
        <v>1.1000000000000001</v>
      </c>
      <c r="M84" s="915">
        <v>7.2</v>
      </c>
      <c r="N84" s="916">
        <f t="shared" si="17"/>
        <v>1.7400000000000002</v>
      </c>
      <c r="O84" s="933">
        <f t="shared" si="17"/>
        <v>11.4</v>
      </c>
    </row>
    <row r="85" spans="1:15">
      <c r="A85" s="934" t="s">
        <v>681</v>
      </c>
      <c r="B85" s="915">
        <v>638.21</v>
      </c>
      <c r="C85" s="915">
        <v>3550.9</v>
      </c>
      <c r="D85" s="916">
        <v>862.52</v>
      </c>
      <c r="E85" s="916">
        <v>4674.7</v>
      </c>
      <c r="F85" s="915">
        <v>1046.73</v>
      </c>
      <c r="G85" s="915">
        <v>5716.86</v>
      </c>
      <c r="H85" s="915">
        <v>1034.33</v>
      </c>
      <c r="I85" s="915">
        <v>5782.35</v>
      </c>
      <c r="J85" s="915">
        <v>779.48</v>
      </c>
      <c r="K85" s="915">
        <v>4481.88</v>
      </c>
      <c r="L85" s="915">
        <v>867.91</v>
      </c>
      <c r="M85" s="915">
        <v>4875.08</v>
      </c>
      <c r="N85" s="916">
        <f t="shared" si="17"/>
        <v>5229.18</v>
      </c>
      <c r="O85" s="933">
        <f t="shared" si="17"/>
        <v>29081.769999999997</v>
      </c>
    </row>
    <row r="86" spans="1:15">
      <c r="A86" s="934" t="s">
        <v>45</v>
      </c>
      <c r="B86" s="915">
        <v>224.62</v>
      </c>
      <c r="C86" s="915">
        <v>1547.1</v>
      </c>
      <c r="D86" s="916">
        <v>334.22</v>
      </c>
      <c r="E86" s="916">
        <v>2357.8000000000002</v>
      </c>
      <c r="F86" s="915">
        <v>352.94</v>
      </c>
      <c r="G86" s="915">
        <v>2441.8000000000002</v>
      </c>
      <c r="H86" s="915">
        <v>283.45999999999998</v>
      </c>
      <c r="I86" s="915">
        <v>2019.1</v>
      </c>
      <c r="J86" s="915">
        <v>315.99</v>
      </c>
      <c r="K86" s="915">
        <v>2184.6999999999998</v>
      </c>
      <c r="L86" s="915">
        <v>398.85</v>
      </c>
      <c r="M86" s="915">
        <v>2664.12</v>
      </c>
      <c r="N86" s="916">
        <f t="shared" si="17"/>
        <v>1910.08</v>
      </c>
      <c r="O86" s="933">
        <f t="shared" si="17"/>
        <v>13214.619999999999</v>
      </c>
    </row>
    <row r="87" spans="1:15">
      <c r="A87" s="934" t="s">
        <v>682</v>
      </c>
      <c r="B87" s="1202">
        <v>0</v>
      </c>
      <c r="C87" s="1202">
        <v>0</v>
      </c>
      <c r="D87" s="1202">
        <v>0</v>
      </c>
      <c r="E87" s="1202">
        <v>0</v>
      </c>
      <c r="F87" s="1202">
        <v>0</v>
      </c>
      <c r="G87" s="1202">
        <v>0</v>
      </c>
      <c r="H87" s="1202">
        <v>0</v>
      </c>
      <c r="I87" s="1202">
        <v>0</v>
      </c>
      <c r="J87" s="915">
        <v>0</v>
      </c>
      <c r="K87" s="915">
        <v>0</v>
      </c>
      <c r="L87" s="915">
        <v>0</v>
      </c>
      <c r="M87" s="915">
        <v>0</v>
      </c>
      <c r="N87" s="916">
        <f t="shared" si="17"/>
        <v>0</v>
      </c>
      <c r="O87" s="933">
        <f t="shared" si="17"/>
        <v>0</v>
      </c>
    </row>
    <row r="88" spans="1:15">
      <c r="A88" s="934" t="s">
        <v>47</v>
      </c>
      <c r="B88" s="915">
        <v>2444.8000000000002</v>
      </c>
      <c r="C88" s="915">
        <v>15611.2</v>
      </c>
      <c r="D88" s="916">
        <v>2715.5</v>
      </c>
      <c r="E88" s="916">
        <v>17684.55</v>
      </c>
      <c r="F88" s="915">
        <v>3494.39</v>
      </c>
      <c r="G88" s="915">
        <v>22273.98</v>
      </c>
      <c r="H88" s="915">
        <v>3295.74</v>
      </c>
      <c r="I88" s="915">
        <v>21008.3</v>
      </c>
      <c r="J88" s="915">
        <v>2553.3000000000002</v>
      </c>
      <c r="K88" s="915">
        <v>16310.3</v>
      </c>
      <c r="L88" s="915">
        <v>2831.04</v>
      </c>
      <c r="M88" s="915">
        <v>18207.39</v>
      </c>
      <c r="N88" s="916">
        <f t="shared" si="17"/>
        <v>17334.77</v>
      </c>
      <c r="O88" s="933">
        <f t="shared" si="17"/>
        <v>111095.72</v>
      </c>
    </row>
    <row r="89" spans="1:15">
      <c r="A89" s="934" t="s">
        <v>683</v>
      </c>
      <c r="B89" s="915">
        <v>14.09</v>
      </c>
      <c r="C89" s="915">
        <v>124</v>
      </c>
      <c r="D89" s="915"/>
      <c r="E89" s="915"/>
      <c r="F89" s="915"/>
      <c r="G89" s="915"/>
      <c r="H89" s="915"/>
      <c r="I89" s="915"/>
      <c r="J89" s="915">
        <v>0</v>
      </c>
      <c r="K89" s="915">
        <v>0</v>
      </c>
      <c r="L89" s="915">
        <v>0</v>
      </c>
      <c r="M89" s="915">
        <v>0</v>
      </c>
      <c r="N89" s="916">
        <f t="shared" si="17"/>
        <v>14.09</v>
      </c>
      <c r="O89" s="933">
        <f t="shared" si="17"/>
        <v>124</v>
      </c>
    </row>
    <row r="90" spans="1:15">
      <c r="A90" s="934" t="s">
        <v>684</v>
      </c>
      <c r="B90" s="915">
        <v>87.79</v>
      </c>
      <c r="C90" s="915">
        <v>736.4</v>
      </c>
      <c r="D90" s="916">
        <v>97.59</v>
      </c>
      <c r="E90" s="916">
        <v>765.6</v>
      </c>
      <c r="F90" s="915">
        <v>213.04</v>
      </c>
      <c r="G90" s="915">
        <v>1746.4</v>
      </c>
      <c r="H90" s="915">
        <v>117.99</v>
      </c>
      <c r="I90" s="915">
        <v>920.7</v>
      </c>
      <c r="J90" s="915">
        <v>78.83</v>
      </c>
      <c r="K90" s="915">
        <v>693.6</v>
      </c>
      <c r="L90" s="915">
        <v>34.92</v>
      </c>
      <c r="M90" s="915">
        <v>268.05</v>
      </c>
      <c r="N90" s="916">
        <f t="shared" si="17"/>
        <v>630.16</v>
      </c>
      <c r="O90" s="933">
        <f t="shared" si="17"/>
        <v>5130.7500000000009</v>
      </c>
    </row>
    <row r="91" spans="1:15">
      <c r="A91" s="934" t="s">
        <v>685</v>
      </c>
      <c r="B91" s="915">
        <v>347.08</v>
      </c>
      <c r="C91" s="915">
        <v>2812</v>
      </c>
      <c r="D91" s="916">
        <v>341.16</v>
      </c>
      <c r="E91" s="916">
        <v>2788</v>
      </c>
      <c r="F91" s="915">
        <v>522.84</v>
      </c>
      <c r="G91" s="915">
        <v>4526.8100000000004</v>
      </c>
      <c r="H91" s="915">
        <v>444.18</v>
      </c>
      <c r="I91" s="915">
        <v>3835.5</v>
      </c>
      <c r="J91" s="915">
        <v>419.18</v>
      </c>
      <c r="K91" s="915">
        <v>3484</v>
      </c>
      <c r="L91" s="915">
        <v>447.94</v>
      </c>
      <c r="M91" s="915">
        <v>3900.38</v>
      </c>
      <c r="N91" s="916">
        <f t="shared" si="17"/>
        <v>2522.38</v>
      </c>
      <c r="O91" s="933">
        <f t="shared" si="17"/>
        <v>21346.690000000002</v>
      </c>
    </row>
    <row r="92" spans="1:15">
      <c r="A92" s="934" t="s">
        <v>686</v>
      </c>
      <c r="B92" s="915">
        <v>474.36</v>
      </c>
      <c r="C92" s="915">
        <v>3996.98</v>
      </c>
      <c r="D92" s="916">
        <v>406.46</v>
      </c>
      <c r="E92" s="916">
        <v>3445.2</v>
      </c>
      <c r="F92" s="915">
        <v>492.95</v>
      </c>
      <c r="G92" s="915">
        <v>4203.7</v>
      </c>
      <c r="H92" s="915">
        <v>550.72</v>
      </c>
      <c r="I92" s="915">
        <v>4850.8999999999996</v>
      </c>
      <c r="J92" s="915">
        <v>504.99</v>
      </c>
      <c r="K92" s="915">
        <v>4226.3999999999996</v>
      </c>
      <c r="L92" s="915">
        <v>731.44</v>
      </c>
      <c r="M92" s="915">
        <v>6200.66</v>
      </c>
      <c r="N92" s="916">
        <f t="shared" si="17"/>
        <v>3160.92</v>
      </c>
      <c r="O92" s="933">
        <f t="shared" si="17"/>
        <v>26923.84</v>
      </c>
    </row>
    <row r="93" spans="1:15">
      <c r="A93" s="934" t="s">
        <v>687</v>
      </c>
      <c r="B93" s="915">
        <v>112.64</v>
      </c>
      <c r="C93" s="915">
        <v>1226.5</v>
      </c>
      <c r="D93" s="915">
        <v>45.91</v>
      </c>
      <c r="E93" s="915">
        <v>486</v>
      </c>
      <c r="F93" s="915">
        <v>140.63999999999999</v>
      </c>
      <c r="G93" s="915">
        <v>1468</v>
      </c>
      <c r="H93" s="915">
        <v>518.19000000000005</v>
      </c>
      <c r="I93" s="915">
        <v>5476.5</v>
      </c>
      <c r="J93" s="915">
        <v>32.270000000000003</v>
      </c>
      <c r="K93" s="915">
        <v>369.2</v>
      </c>
      <c r="L93" s="915">
        <v>139.28</v>
      </c>
      <c r="M93" s="915">
        <v>1214.8</v>
      </c>
      <c r="N93" s="916">
        <f t="shared" si="17"/>
        <v>988.93000000000006</v>
      </c>
      <c r="O93" s="933">
        <f t="shared" si="17"/>
        <v>10241</v>
      </c>
    </row>
    <row r="94" spans="1:15">
      <c r="A94" s="934" t="s">
        <v>688</v>
      </c>
      <c r="B94" s="1202">
        <v>0</v>
      </c>
      <c r="C94" s="1202">
        <v>0</v>
      </c>
      <c r="D94" s="915">
        <v>11.82</v>
      </c>
      <c r="E94" s="915">
        <v>117</v>
      </c>
      <c r="F94" s="915">
        <v>13.64</v>
      </c>
      <c r="G94" s="915">
        <v>120</v>
      </c>
      <c r="H94" s="915">
        <v>29.54</v>
      </c>
      <c r="I94" s="915">
        <v>260</v>
      </c>
      <c r="J94" s="915">
        <v>0</v>
      </c>
      <c r="K94" s="915">
        <v>0</v>
      </c>
      <c r="L94" s="915">
        <v>0</v>
      </c>
      <c r="M94" s="915">
        <v>0</v>
      </c>
      <c r="N94" s="916">
        <f t="shared" si="17"/>
        <v>55</v>
      </c>
      <c r="O94" s="933">
        <f t="shared" si="17"/>
        <v>497</v>
      </c>
    </row>
    <row r="95" spans="1:15">
      <c r="A95" s="934" t="s">
        <v>689</v>
      </c>
      <c r="B95" s="1202">
        <v>0</v>
      </c>
      <c r="C95" s="1202">
        <v>0</v>
      </c>
      <c r="D95" s="1202">
        <v>0</v>
      </c>
      <c r="E95" s="1202">
        <v>0</v>
      </c>
      <c r="F95" s="1202">
        <v>0</v>
      </c>
      <c r="G95" s="1202">
        <v>0</v>
      </c>
      <c r="H95" s="1202">
        <v>0</v>
      </c>
      <c r="I95" s="1202">
        <v>0</v>
      </c>
      <c r="J95" s="915">
        <v>0</v>
      </c>
      <c r="K95" s="915">
        <v>0</v>
      </c>
      <c r="L95" s="915">
        <v>0</v>
      </c>
      <c r="M95" s="915">
        <v>0</v>
      </c>
      <c r="N95" s="916">
        <f t="shared" si="17"/>
        <v>0</v>
      </c>
      <c r="O95" s="933">
        <f t="shared" si="17"/>
        <v>0</v>
      </c>
    </row>
    <row r="96" spans="1:15">
      <c r="A96" s="934" t="s">
        <v>309</v>
      </c>
      <c r="B96" s="915">
        <v>369.36</v>
      </c>
      <c r="C96" s="915">
        <v>3975.14</v>
      </c>
      <c r="D96" s="915">
        <v>117.27</v>
      </c>
      <c r="E96" s="915">
        <v>1182</v>
      </c>
      <c r="F96" s="915">
        <v>337.82</v>
      </c>
      <c r="G96" s="915">
        <v>3547.85</v>
      </c>
      <c r="H96" s="915">
        <v>530.73</v>
      </c>
      <c r="I96" s="915">
        <v>5583.35</v>
      </c>
      <c r="J96" s="915">
        <v>369.41</v>
      </c>
      <c r="K96" s="915">
        <v>3651.5</v>
      </c>
      <c r="L96" s="915">
        <v>146.94999999999999</v>
      </c>
      <c r="M96" s="915">
        <v>1517.1</v>
      </c>
      <c r="N96" s="916">
        <f t="shared" si="17"/>
        <v>1871.5400000000002</v>
      </c>
      <c r="O96" s="933">
        <f t="shared" si="17"/>
        <v>19456.939999999999</v>
      </c>
    </row>
    <row r="97" spans="1:31" ht="15">
      <c r="A97" s="935" t="s">
        <v>115</v>
      </c>
      <c r="B97" s="917">
        <f>SUM(B76:B96)</f>
        <v>9224.6</v>
      </c>
      <c r="C97" s="917">
        <f t="shared" ref="C97:M97" si="18">SUM(C76:C96)</f>
        <v>57253.22</v>
      </c>
      <c r="D97" s="917">
        <f t="shared" si="18"/>
        <v>9894.5099999999984</v>
      </c>
      <c r="E97" s="917">
        <f t="shared" si="18"/>
        <v>60665.77</v>
      </c>
      <c r="F97" s="917">
        <f t="shared" si="18"/>
        <v>13104.09</v>
      </c>
      <c r="G97" s="917">
        <f t="shared" si="18"/>
        <v>81104.03</v>
      </c>
      <c r="H97" s="917">
        <f t="shared" si="18"/>
        <v>12875.69</v>
      </c>
      <c r="I97" s="917">
        <f t="shared" si="18"/>
        <v>82568.399999999994</v>
      </c>
      <c r="J97" s="917">
        <f t="shared" si="18"/>
        <v>9882.4000000000015</v>
      </c>
      <c r="K97" s="917">
        <f t="shared" si="18"/>
        <v>61005.899999999994</v>
      </c>
      <c r="L97" s="917">
        <f t="shared" si="18"/>
        <v>10900.350000000002</v>
      </c>
      <c r="M97" s="917">
        <f t="shared" si="18"/>
        <v>67636.530000000013</v>
      </c>
      <c r="N97" s="917">
        <f>SUM(B97+D97+F97+H97+J97+L97)</f>
        <v>65881.64</v>
      </c>
      <c r="O97" s="936">
        <f>SUM(C97+E97+G97+I97+K97+M97)</f>
        <v>410233.85</v>
      </c>
    </row>
    <row r="98" spans="1:31" ht="15">
      <c r="A98" s="932" t="s">
        <v>690</v>
      </c>
      <c r="B98" s="916"/>
      <c r="C98" s="916"/>
      <c r="D98" s="916"/>
      <c r="E98" s="916"/>
      <c r="F98" s="916"/>
      <c r="G98" s="916"/>
      <c r="H98" s="916"/>
      <c r="I98" s="916"/>
      <c r="J98" s="916"/>
      <c r="K98" s="916"/>
      <c r="L98" s="916"/>
      <c r="M98" s="916"/>
      <c r="N98" s="916"/>
      <c r="O98" s="933"/>
    </row>
    <row r="99" spans="1:31">
      <c r="A99" s="934" t="s">
        <v>53</v>
      </c>
      <c r="B99" s="915">
        <v>4595.18</v>
      </c>
      <c r="C99" s="915">
        <v>29461.4</v>
      </c>
      <c r="D99" s="916">
        <v>4482.33</v>
      </c>
      <c r="E99" s="916">
        <v>28394.65</v>
      </c>
      <c r="F99" s="915">
        <v>4647.32</v>
      </c>
      <c r="G99" s="915">
        <v>29723.65</v>
      </c>
      <c r="H99" s="915">
        <v>5945.5</v>
      </c>
      <c r="I99" s="915">
        <v>37817.800000000003</v>
      </c>
      <c r="J99" s="915">
        <v>5650.08</v>
      </c>
      <c r="K99" s="915">
        <v>35958.699999999997</v>
      </c>
      <c r="L99" s="915">
        <v>5404.43</v>
      </c>
      <c r="M99" s="915">
        <v>34663.74</v>
      </c>
      <c r="N99" s="916">
        <f t="shared" ref="N99:O109" si="19">SUM(B99+D99+F99+H99+J99+L99)</f>
        <v>30724.840000000004</v>
      </c>
      <c r="O99" s="933">
        <f t="shared" si="19"/>
        <v>196019.94</v>
      </c>
    </row>
    <row r="100" spans="1:31">
      <c r="A100" s="934" t="s">
        <v>37</v>
      </c>
      <c r="B100" s="915">
        <v>2623.4</v>
      </c>
      <c r="C100" s="915">
        <v>18470.18</v>
      </c>
      <c r="D100" s="916">
        <v>4942.22</v>
      </c>
      <c r="E100" s="916">
        <v>33769.480000000003</v>
      </c>
      <c r="F100" s="915">
        <v>5222.7299999999996</v>
      </c>
      <c r="G100" s="915">
        <v>35023.449999999997</v>
      </c>
      <c r="H100" s="915">
        <v>5778.56</v>
      </c>
      <c r="I100" s="915">
        <v>39361.14</v>
      </c>
      <c r="J100" s="915">
        <v>4862.8900000000003</v>
      </c>
      <c r="K100" s="915">
        <v>32178.11</v>
      </c>
      <c r="L100" s="915">
        <v>4999.7</v>
      </c>
      <c r="M100" s="915">
        <v>32877.480000000003</v>
      </c>
      <c r="N100" s="916">
        <f t="shared" si="19"/>
        <v>28429.5</v>
      </c>
      <c r="O100" s="933">
        <f t="shared" si="19"/>
        <v>191679.84</v>
      </c>
    </row>
    <row r="101" spans="1:31">
      <c r="A101" s="934" t="s">
        <v>691</v>
      </c>
      <c r="B101" s="1202">
        <v>0</v>
      </c>
      <c r="C101" s="1202">
        <v>0</v>
      </c>
      <c r="D101" s="1202">
        <v>0</v>
      </c>
      <c r="E101" s="1202">
        <v>0</v>
      </c>
      <c r="F101" s="915">
        <v>9.09</v>
      </c>
      <c r="G101" s="915">
        <v>60</v>
      </c>
      <c r="H101" s="915">
        <v>107.72</v>
      </c>
      <c r="I101" s="915">
        <v>742</v>
      </c>
      <c r="J101" s="915">
        <v>37.96</v>
      </c>
      <c r="K101" s="915">
        <v>299.5</v>
      </c>
      <c r="L101" s="915">
        <v>0</v>
      </c>
      <c r="M101" s="915">
        <v>0</v>
      </c>
      <c r="N101" s="916">
        <f t="shared" si="19"/>
        <v>154.77000000000001</v>
      </c>
      <c r="O101" s="933">
        <f t="shared" si="19"/>
        <v>1101.5</v>
      </c>
    </row>
    <row r="102" spans="1:31">
      <c r="A102" s="934" t="s">
        <v>692</v>
      </c>
      <c r="B102" s="915">
        <v>143.9</v>
      </c>
      <c r="C102" s="915">
        <v>853.5</v>
      </c>
      <c r="D102" s="916">
        <v>116.55</v>
      </c>
      <c r="E102" s="916">
        <v>723.8</v>
      </c>
      <c r="F102" s="915">
        <v>62.72</v>
      </c>
      <c r="G102" s="915">
        <v>344</v>
      </c>
      <c r="H102" s="915">
        <v>118.63</v>
      </c>
      <c r="I102" s="915">
        <v>742</v>
      </c>
      <c r="J102" s="915">
        <v>0</v>
      </c>
      <c r="K102" s="915">
        <v>0</v>
      </c>
      <c r="L102" s="915">
        <v>0</v>
      </c>
      <c r="M102" s="915">
        <v>0</v>
      </c>
      <c r="N102" s="916">
        <f t="shared" si="19"/>
        <v>441.79999999999995</v>
      </c>
      <c r="O102" s="933">
        <f t="shared" si="19"/>
        <v>2663.3</v>
      </c>
    </row>
    <row r="103" spans="1:31">
      <c r="A103" s="934" t="s">
        <v>693</v>
      </c>
      <c r="B103" s="1202">
        <v>0</v>
      </c>
      <c r="C103" s="1202">
        <v>0</v>
      </c>
      <c r="D103" s="1202">
        <v>0</v>
      </c>
      <c r="E103" s="1202">
        <v>0</v>
      </c>
      <c r="F103" s="1202">
        <v>0</v>
      </c>
      <c r="G103" s="1202">
        <v>0</v>
      </c>
      <c r="H103" s="1202">
        <v>0</v>
      </c>
      <c r="I103" s="1202">
        <v>0</v>
      </c>
      <c r="J103" s="915">
        <v>0</v>
      </c>
      <c r="K103" s="915">
        <v>0</v>
      </c>
      <c r="L103" s="915">
        <v>0</v>
      </c>
      <c r="M103" s="915">
        <v>0</v>
      </c>
      <c r="N103" s="916">
        <f t="shared" si="19"/>
        <v>0</v>
      </c>
      <c r="O103" s="933">
        <f t="shared" si="19"/>
        <v>0</v>
      </c>
    </row>
    <row r="104" spans="1:31">
      <c r="A104" s="934" t="s">
        <v>694</v>
      </c>
      <c r="B104" s="915">
        <v>230.91</v>
      </c>
      <c r="C104" s="915">
        <v>1397</v>
      </c>
      <c r="D104" s="1202">
        <v>0</v>
      </c>
      <c r="E104" s="1202">
        <v>0</v>
      </c>
      <c r="F104" s="915">
        <v>102.27</v>
      </c>
      <c r="G104" s="915">
        <v>618.75</v>
      </c>
      <c r="H104" s="1202">
        <v>0</v>
      </c>
      <c r="I104" s="1202">
        <v>0</v>
      </c>
      <c r="J104" s="915">
        <v>0</v>
      </c>
      <c r="K104" s="915">
        <v>0</v>
      </c>
      <c r="L104" s="915">
        <v>0</v>
      </c>
      <c r="M104" s="915">
        <v>0</v>
      </c>
      <c r="N104" s="916">
        <f t="shared" si="19"/>
        <v>333.18</v>
      </c>
      <c r="O104" s="933">
        <f t="shared" si="19"/>
        <v>2015.75</v>
      </c>
    </row>
    <row r="105" spans="1:31">
      <c r="A105" s="934" t="s">
        <v>695</v>
      </c>
      <c r="B105" s="1202">
        <v>0</v>
      </c>
      <c r="C105" s="1202">
        <v>0</v>
      </c>
      <c r="D105" s="1202">
        <v>0</v>
      </c>
      <c r="E105" s="1202">
        <v>0</v>
      </c>
      <c r="F105" s="1202">
        <v>0</v>
      </c>
      <c r="G105" s="1202">
        <v>0</v>
      </c>
      <c r="H105" s="1202">
        <v>0</v>
      </c>
      <c r="I105" s="1202">
        <v>0</v>
      </c>
      <c r="J105" s="915">
        <v>0</v>
      </c>
      <c r="K105" s="915">
        <v>0</v>
      </c>
      <c r="L105" s="915">
        <v>0</v>
      </c>
      <c r="M105" s="915">
        <v>0</v>
      </c>
      <c r="N105" s="916">
        <f t="shared" si="19"/>
        <v>0</v>
      </c>
      <c r="O105" s="933">
        <f t="shared" si="19"/>
        <v>0</v>
      </c>
    </row>
    <row r="106" spans="1:31">
      <c r="A106" s="934" t="s">
        <v>696</v>
      </c>
      <c r="B106" s="1202">
        <v>0</v>
      </c>
      <c r="C106" s="1202">
        <v>0</v>
      </c>
      <c r="D106" s="1202">
        <v>0</v>
      </c>
      <c r="E106" s="1202">
        <v>0</v>
      </c>
      <c r="F106" s="1202">
        <v>0</v>
      </c>
      <c r="G106" s="1202">
        <v>0</v>
      </c>
      <c r="H106" s="1202">
        <v>0</v>
      </c>
      <c r="I106" s="1202">
        <v>0</v>
      </c>
      <c r="J106" s="915">
        <v>0</v>
      </c>
      <c r="K106" s="915">
        <v>0</v>
      </c>
      <c r="L106" s="915">
        <v>0</v>
      </c>
      <c r="M106" s="915">
        <v>0</v>
      </c>
      <c r="N106" s="916">
        <f t="shared" si="19"/>
        <v>0</v>
      </c>
      <c r="O106" s="933">
        <f t="shared" si="19"/>
        <v>0</v>
      </c>
    </row>
    <row r="107" spans="1:31">
      <c r="A107" s="934" t="s">
        <v>697</v>
      </c>
      <c r="B107" s="915">
        <v>852.91</v>
      </c>
      <c r="C107" s="915">
        <v>6564.8</v>
      </c>
      <c r="D107" s="916">
        <v>783.48</v>
      </c>
      <c r="E107" s="916">
        <v>6116.15</v>
      </c>
      <c r="F107" s="915">
        <v>533</v>
      </c>
      <c r="G107" s="915">
        <v>4100.1499999999996</v>
      </c>
      <c r="H107" s="915">
        <v>412.05</v>
      </c>
      <c r="I107" s="915">
        <v>3527.6</v>
      </c>
      <c r="J107" s="915">
        <v>310.45</v>
      </c>
      <c r="K107" s="915">
        <v>2626</v>
      </c>
      <c r="L107" s="915">
        <v>364.46</v>
      </c>
      <c r="M107" s="915">
        <v>3195.24</v>
      </c>
      <c r="N107" s="916">
        <f t="shared" si="19"/>
        <v>3256.35</v>
      </c>
      <c r="O107" s="933">
        <f t="shared" si="19"/>
        <v>26129.939999999995</v>
      </c>
    </row>
    <row r="108" spans="1:31">
      <c r="A108" s="934" t="s">
        <v>698</v>
      </c>
      <c r="B108" s="915">
        <v>95.91</v>
      </c>
      <c r="C108" s="915">
        <v>1055</v>
      </c>
      <c r="D108" s="915">
        <v>79.55</v>
      </c>
      <c r="E108" s="915">
        <v>875</v>
      </c>
      <c r="F108" s="915">
        <v>154.55000000000001</v>
      </c>
      <c r="G108" s="915">
        <v>1700</v>
      </c>
      <c r="H108" s="915">
        <v>154.55000000000001</v>
      </c>
      <c r="I108" s="915">
        <v>1622</v>
      </c>
      <c r="J108" s="915">
        <v>174.09</v>
      </c>
      <c r="K108" s="915">
        <v>1915</v>
      </c>
      <c r="L108" s="915">
        <v>0</v>
      </c>
      <c r="M108" s="915">
        <v>0</v>
      </c>
      <c r="N108" s="916">
        <f t="shared" si="19"/>
        <v>658.65</v>
      </c>
      <c r="O108" s="933">
        <f t="shared" si="19"/>
        <v>7167</v>
      </c>
    </row>
    <row r="109" spans="1:31">
      <c r="A109" s="934" t="s">
        <v>699</v>
      </c>
      <c r="B109" s="915">
        <v>724.54</v>
      </c>
      <c r="C109" s="915">
        <v>4582.8</v>
      </c>
      <c r="D109" s="916">
        <v>359.92</v>
      </c>
      <c r="E109" s="916">
        <v>2460.65</v>
      </c>
      <c r="F109" s="915">
        <v>645.67999999999995</v>
      </c>
      <c r="G109" s="915">
        <v>4491</v>
      </c>
      <c r="H109" s="915">
        <v>188.59</v>
      </c>
      <c r="I109" s="915">
        <v>1437.65</v>
      </c>
      <c r="J109" s="915">
        <v>336.36</v>
      </c>
      <c r="K109" s="915">
        <v>2473.8000000000002</v>
      </c>
      <c r="L109" s="915">
        <v>227.72</v>
      </c>
      <c r="M109" s="915">
        <v>1352.5</v>
      </c>
      <c r="N109" s="916">
        <f t="shared" si="19"/>
        <v>2482.8099999999995</v>
      </c>
      <c r="O109" s="933">
        <f t="shared" si="19"/>
        <v>16798.400000000001</v>
      </c>
    </row>
    <row r="110" spans="1:31" ht="15">
      <c r="A110" s="935" t="s">
        <v>115</v>
      </c>
      <c r="B110" s="917">
        <f>SUM(B99:B109)</f>
        <v>9266.75</v>
      </c>
      <c r="C110" s="917">
        <f t="shared" ref="C110:M110" si="20">SUM(C99:C109)</f>
        <v>62384.680000000008</v>
      </c>
      <c r="D110" s="917">
        <f t="shared" si="20"/>
        <v>10764.049999999997</v>
      </c>
      <c r="E110" s="917">
        <f t="shared" si="20"/>
        <v>72339.73</v>
      </c>
      <c r="F110" s="917">
        <f t="shared" si="20"/>
        <v>11377.359999999999</v>
      </c>
      <c r="G110" s="917">
        <f t="shared" si="20"/>
        <v>76061</v>
      </c>
      <c r="H110" s="917">
        <f t="shared" si="20"/>
        <v>12705.599999999999</v>
      </c>
      <c r="I110" s="917">
        <f t="shared" si="20"/>
        <v>85250.19</v>
      </c>
      <c r="J110" s="917">
        <f t="shared" si="20"/>
        <v>11371.830000000002</v>
      </c>
      <c r="K110" s="917">
        <f t="shared" si="20"/>
        <v>75451.11</v>
      </c>
      <c r="L110" s="917">
        <f t="shared" si="20"/>
        <v>10996.31</v>
      </c>
      <c r="M110" s="917">
        <f t="shared" si="20"/>
        <v>72088.960000000006</v>
      </c>
      <c r="N110" s="917">
        <f>SUM(B110+D110+F110+H110+J110+L110)</f>
        <v>66481.899999999994</v>
      </c>
      <c r="O110" s="936">
        <f>SUM(C110+E110+G110+I110+K110+M110)</f>
        <v>443575.67</v>
      </c>
    </row>
    <row r="111" spans="1:31" ht="15">
      <c r="A111" s="932" t="s">
        <v>597</v>
      </c>
      <c r="B111" s="916"/>
      <c r="C111" s="916"/>
      <c r="D111" s="916"/>
      <c r="E111" s="916"/>
      <c r="F111" s="916"/>
      <c r="G111" s="916"/>
      <c r="H111" s="916"/>
      <c r="I111" s="916"/>
      <c r="J111" s="916"/>
      <c r="K111" s="916"/>
      <c r="L111" s="916"/>
      <c r="M111" s="916"/>
      <c r="N111" s="916"/>
      <c r="O111" s="933"/>
      <c r="P111" s="311"/>
      <c r="Q111" s="311"/>
      <c r="R111" s="311"/>
      <c r="S111" s="311"/>
      <c r="T111" s="311"/>
      <c r="U111" s="311"/>
      <c r="V111" s="311"/>
      <c r="W111" s="311"/>
      <c r="X111" s="311"/>
      <c r="Y111" s="311"/>
      <c r="Z111" s="311"/>
      <c r="AA111" s="311"/>
      <c r="AB111" s="311"/>
      <c r="AC111" s="311"/>
      <c r="AD111" s="311"/>
      <c r="AE111" s="311"/>
    </row>
    <row r="112" spans="1:31">
      <c r="A112" s="934" t="s">
        <v>700</v>
      </c>
      <c r="B112" s="915">
        <v>167.51</v>
      </c>
      <c r="C112" s="915">
        <v>2317</v>
      </c>
      <c r="D112" s="916">
        <v>146.32</v>
      </c>
      <c r="E112" s="916">
        <v>2107</v>
      </c>
      <c r="F112" s="915">
        <v>192.64</v>
      </c>
      <c r="G112" s="915">
        <v>2708.5</v>
      </c>
      <c r="H112" s="915">
        <v>184.27</v>
      </c>
      <c r="I112" s="915">
        <v>2531</v>
      </c>
      <c r="J112" s="915">
        <v>162.68</v>
      </c>
      <c r="K112" s="915">
        <v>2223.5</v>
      </c>
      <c r="L112" s="915">
        <v>177.56</v>
      </c>
      <c r="M112" s="915">
        <v>2221.19</v>
      </c>
      <c r="N112" s="916">
        <f t="shared" ref="N112:O134" si="21">SUM(B112+D112+F112+H112+J112+L112)</f>
        <v>1030.98</v>
      </c>
      <c r="O112" s="933">
        <f t="shared" si="21"/>
        <v>14108.19</v>
      </c>
    </row>
    <row r="113" spans="1:15">
      <c r="A113" s="934" t="s">
        <v>701</v>
      </c>
      <c r="B113" s="915">
        <v>3.82</v>
      </c>
      <c r="C113" s="915">
        <v>168</v>
      </c>
      <c r="D113" s="915"/>
      <c r="E113" s="915"/>
      <c r="F113" s="915">
        <v>4.26</v>
      </c>
      <c r="G113" s="915">
        <v>234</v>
      </c>
      <c r="H113" s="915"/>
      <c r="I113" s="915"/>
      <c r="J113" s="915">
        <v>0.95</v>
      </c>
      <c r="K113" s="915">
        <v>52</v>
      </c>
      <c r="L113" s="915">
        <v>2.29</v>
      </c>
      <c r="M113" s="915">
        <v>126</v>
      </c>
      <c r="N113" s="916">
        <f t="shared" si="21"/>
        <v>11.32</v>
      </c>
      <c r="O113" s="933">
        <f t="shared" si="21"/>
        <v>580</v>
      </c>
    </row>
    <row r="114" spans="1:15">
      <c r="A114" s="934" t="s">
        <v>310</v>
      </c>
      <c r="B114" s="915">
        <v>194.98</v>
      </c>
      <c r="C114" s="915">
        <v>2717</v>
      </c>
      <c r="D114" s="916">
        <v>189.15</v>
      </c>
      <c r="E114" s="916">
        <v>2544</v>
      </c>
      <c r="F114" s="915">
        <v>249.88</v>
      </c>
      <c r="G114" s="915">
        <v>3646</v>
      </c>
      <c r="H114" s="915">
        <v>273.56</v>
      </c>
      <c r="I114" s="915">
        <v>3994</v>
      </c>
      <c r="J114" s="915">
        <v>201.57</v>
      </c>
      <c r="K114" s="915">
        <v>2982.2</v>
      </c>
      <c r="L114" s="915">
        <v>171.7</v>
      </c>
      <c r="M114" s="915">
        <v>2515.27</v>
      </c>
      <c r="N114" s="916">
        <f t="shared" si="21"/>
        <v>1280.8399999999999</v>
      </c>
      <c r="O114" s="933">
        <f t="shared" si="21"/>
        <v>18398.47</v>
      </c>
    </row>
    <row r="115" spans="1:15">
      <c r="A115" s="934" t="s">
        <v>702</v>
      </c>
      <c r="B115" s="915">
        <v>633.54999999999995</v>
      </c>
      <c r="C115" s="915">
        <v>6583.25</v>
      </c>
      <c r="D115" s="916">
        <v>741.75</v>
      </c>
      <c r="E115" s="916">
        <v>7627.95</v>
      </c>
      <c r="F115" s="915">
        <v>796.89</v>
      </c>
      <c r="G115" s="915">
        <v>8234.9500000000007</v>
      </c>
      <c r="H115" s="915">
        <v>859.73</v>
      </c>
      <c r="I115" s="915">
        <v>8902.6</v>
      </c>
      <c r="J115" s="915">
        <v>667.59</v>
      </c>
      <c r="K115" s="915">
        <v>7040.4</v>
      </c>
      <c r="L115" s="915">
        <v>607.61</v>
      </c>
      <c r="M115" s="915">
        <v>6279.51</v>
      </c>
      <c r="N115" s="916">
        <f t="shared" si="21"/>
        <v>4307.12</v>
      </c>
      <c r="O115" s="933">
        <f t="shared" si="21"/>
        <v>44668.66</v>
      </c>
    </row>
    <row r="116" spans="1:15">
      <c r="A116" s="934" t="s">
        <v>703</v>
      </c>
      <c r="B116" s="915">
        <v>0.73</v>
      </c>
      <c r="C116" s="915">
        <v>16</v>
      </c>
      <c r="D116" s="916">
        <v>5</v>
      </c>
      <c r="E116" s="916">
        <v>165</v>
      </c>
      <c r="F116" s="1202">
        <v>0</v>
      </c>
      <c r="G116" s="1202">
        <v>0</v>
      </c>
      <c r="H116" s="915">
        <v>1.82</v>
      </c>
      <c r="I116" s="915">
        <v>100</v>
      </c>
      <c r="J116" s="915">
        <v>0</v>
      </c>
      <c r="K116" s="915">
        <v>0</v>
      </c>
      <c r="L116" s="915">
        <v>0</v>
      </c>
      <c r="M116" s="915">
        <v>0</v>
      </c>
      <c r="N116" s="916">
        <f t="shared" si="21"/>
        <v>7.5500000000000007</v>
      </c>
      <c r="O116" s="933">
        <f t="shared" si="21"/>
        <v>281</v>
      </c>
    </row>
    <row r="117" spans="1:15">
      <c r="A117" s="934" t="s">
        <v>704</v>
      </c>
      <c r="B117" s="1202">
        <v>0</v>
      </c>
      <c r="C117" s="1202">
        <v>0</v>
      </c>
      <c r="D117" s="1202">
        <v>0</v>
      </c>
      <c r="E117" s="1202">
        <v>0</v>
      </c>
      <c r="F117" s="1202">
        <v>0</v>
      </c>
      <c r="G117" s="1202">
        <v>0</v>
      </c>
      <c r="H117" s="915">
        <v>1.36</v>
      </c>
      <c r="I117" s="915">
        <v>54</v>
      </c>
      <c r="J117" s="915">
        <v>0</v>
      </c>
      <c r="K117" s="915">
        <v>0</v>
      </c>
      <c r="L117" s="915">
        <v>0</v>
      </c>
      <c r="M117" s="915">
        <v>0</v>
      </c>
      <c r="N117" s="916">
        <f t="shared" si="21"/>
        <v>1.36</v>
      </c>
      <c r="O117" s="933">
        <f t="shared" si="21"/>
        <v>54</v>
      </c>
    </row>
    <row r="118" spans="1:15">
      <c r="A118" s="934" t="s">
        <v>705</v>
      </c>
      <c r="B118" s="1202">
        <v>0</v>
      </c>
      <c r="C118" s="1202">
        <v>0</v>
      </c>
      <c r="D118" s="1202">
        <v>0</v>
      </c>
      <c r="E118" s="1202">
        <v>0</v>
      </c>
      <c r="F118" s="1202">
        <v>0</v>
      </c>
      <c r="G118" s="1202">
        <v>0</v>
      </c>
      <c r="H118" s="1202">
        <v>0</v>
      </c>
      <c r="I118" s="1202">
        <v>0</v>
      </c>
      <c r="J118" s="915">
        <v>0</v>
      </c>
      <c r="K118" s="915">
        <v>0</v>
      </c>
      <c r="L118" s="915">
        <v>0</v>
      </c>
      <c r="M118" s="915">
        <v>0</v>
      </c>
      <c r="N118" s="916">
        <f t="shared" si="21"/>
        <v>0</v>
      </c>
      <c r="O118" s="933">
        <f t="shared" si="21"/>
        <v>0</v>
      </c>
    </row>
    <row r="119" spans="1:15">
      <c r="A119" s="934" t="s">
        <v>706</v>
      </c>
      <c r="B119" s="915">
        <v>6.37</v>
      </c>
      <c r="C119" s="915">
        <v>80</v>
      </c>
      <c r="D119" s="915">
        <v>5.9</v>
      </c>
      <c r="E119" s="915">
        <v>78</v>
      </c>
      <c r="F119" s="915">
        <v>6.36</v>
      </c>
      <c r="G119" s="915">
        <v>84</v>
      </c>
      <c r="H119" s="915">
        <v>8.17</v>
      </c>
      <c r="I119" s="915">
        <v>108</v>
      </c>
      <c r="J119" s="915">
        <v>7.74</v>
      </c>
      <c r="K119" s="915">
        <v>102</v>
      </c>
      <c r="L119" s="915">
        <v>8.9499999999999993</v>
      </c>
      <c r="M119" s="915">
        <v>118.04</v>
      </c>
      <c r="N119" s="916">
        <f t="shared" si="21"/>
        <v>43.489999999999995</v>
      </c>
      <c r="O119" s="933">
        <f t="shared" si="21"/>
        <v>570.04</v>
      </c>
    </row>
    <row r="120" spans="1:15">
      <c r="A120" s="934" t="s">
        <v>48</v>
      </c>
      <c r="B120" s="915">
        <v>38.630000000000003</v>
      </c>
      <c r="C120" s="915">
        <v>490</v>
      </c>
      <c r="D120" s="916">
        <v>32.270000000000003</v>
      </c>
      <c r="E120" s="916">
        <v>465</v>
      </c>
      <c r="F120" s="915">
        <v>15.46</v>
      </c>
      <c r="G120" s="915">
        <v>230</v>
      </c>
      <c r="H120" s="915">
        <v>21.36</v>
      </c>
      <c r="I120" s="915">
        <v>312.5</v>
      </c>
      <c r="J120" s="915">
        <v>0</v>
      </c>
      <c r="K120" s="915">
        <v>0</v>
      </c>
      <c r="L120" s="915">
        <v>16.36</v>
      </c>
      <c r="M120" s="915">
        <v>211</v>
      </c>
      <c r="N120" s="916">
        <f t="shared" si="21"/>
        <v>124.08000000000001</v>
      </c>
      <c r="O120" s="933">
        <f t="shared" si="21"/>
        <v>1708.5</v>
      </c>
    </row>
    <row r="121" spans="1:15">
      <c r="A121" s="934" t="s">
        <v>707</v>
      </c>
      <c r="B121" s="915">
        <v>280.45999999999998</v>
      </c>
      <c r="C121" s="915">
        <v>3702</v>
      </c>
      <c r="D121" s="916">
        <v>321.81</v>
      </c>
      <c r="E121" s="916">
        <v>4248</v>
      </c>
      <c r="F121" s="915">
        <v>383.18</v>
      </c>
      <c r="G121" s="915">
        <v>5058</v>
      </c>
      <c r="H121" s="915">
        <v>285.91000000000003</v>
      </c>
      <c r="I121" s="915">
        <v>5034</v>
      </c>
      <c r="J121" s="915">
        <v>169.1</v>
      </c>
      <c r="K121" s="915">
        <v>3492</v>
      </c>
      <c r="L121" s="915">
        <v>201.37</v>
      </c>
      <c r="M121" s="915">
        <v>3498</v>
      </c>
      <c r="N121" s="916">
        <f t="shared" si="21"/>
        <v>1641.83</v>
      </c>
      <c r="O121" s="933">
        <f t="shared" si="21"/>
        <v>25032</v>
      </c>
    </row>
    <row r="122" spans="1:15">
      <c r="A122" s="934" t="s">
        <v>58</v>
      </c>
      <c r="B122" s="915">
        <v>16.510000000000002</v>
      </c>
      <c r="C122" s="915">
        <v>153</v>
      </c>
      <c r="D122" s="916">
        <v>33.01</v>
      </c>
      <c r="E122" s="916">
        <v>331.5</v>
      </c>
      <c r="F122" s="915">
        <v>9.7200000000000006</v>
      </c>
      <c r="G122" s="915">
        <v>66.7</v>
      </c>
      <c r="H122" s="915">
        <v>14.27</v>
      </c>
      <c r="I122" s="915">
        <v>140</v>
      </c>
      <c r="J122" s="915">
        <v>1.91</v>
      </c>
      <c r="K122" s="915">
        <v>10.5</v>
      </c>
      <c r="L122" s="915">
        <v>6.18</v>
      </c>
      <c r="M122" s="915">
        <v>68</v>
      </c>
      <c r="N122" s="916">
        <f t="shared" si="21"/>
        <v>81.599999999999994</v>
      </c>
      <c r="O122" s="933">
        <f t="shared" si="21"/>
        <v>769.7</v>
      </c>
    </row>
    <row r="123" spans="1:15">
      <c r="A123" s="934" t="s">
        <v>708</v>
      </c>
      <c r="B123" s="1202">
        <v>0</v>
      </c>
      <c r="C123" s="1202">
        <v>0</v>
      </c>
      <c r="D123" s="1202">
        <v>0</v>
      </c>
      <c r="E123" s="1202">
        <v>0</v>
      </c>
      <c r="F123" s="1202">
        <v>0</v>
      </c>
      <c r="G123" s="1202">
        <v>0</v>
      </c>
      <c r="H123" s="1202">
        <v>0</v>
      </c>
      <c r="I123" s="1202">
        <v>0</v>
      </c>
      <c r="J123" s="915">
        <v>0</v>
      </c>
      <c r="K123" s="915">
        <v>0</v>
      </c>
      <c r="L123" s="915">
        <v>0</v>
      </c>
      <c r="M123" s="915">
        <v>0</v>
      </c>
      <c r="N123" s="916">
        <f t="shared" si="21"/>
        <v>0</v>
      </c>
      <c r="O123" s="933">
        <f t="shared" si="21"/>
        <v>0</v>
      </c>
    </row>
    <row r="124" spans="1:15">
      <c r="A124" s="934" t="s">
        <v>709</v>
      </c>
      <c r="B124" s="915">
        <v>168.44</v>
      </c>
      <c r="C124" s="915">
        <v>4653</v>
      </c>
      <c r="D124" s="916">
        <v>183.45</v>
      </c>
      <c r="E124" s="916">
        <v>4936</v>
      </c>
      <c r="F124" s="915">
        <v>221.15</v>
      </c>
      <c r="G124" s="915">
        <v>5659</v>
      </c>
      <c r="H124" s="915">
        <v>300.74</v>
      </c>
      <c r="I124" s="915">
        <v>10658.8</v>
      </c>
      <c r="J124" s="915">
        <v>248.76</v>
      </c>
      <c r="K124" s="915">
        <v>6801.8</v>
      </c>
      <c r="L124" s="915">
        <v>279.44</v>
      </c>
      <c r="M124" s="915">
        <v>6432.09</v>
      </c>
      <c r="N124" s="916">
        <f t="shared" si="21"/>
        <v>1401.98</v>
      </c>
      <c r="O124" s="933">
        <f t="shared" si="21"/>
        <v>39140.69</v>
      </c>
    </row>
    <row r="125" spans="1:15">
      <c r="A125" s="934" t="s">
        <v>710</v>
      </c>
      <c r="B125" s="1202">
        <v>0</v>
      </c>
      <c r="C125" s="1202">
        <v>0</v>
      </c>
      <c r="D125" s="1202">
        <v>0</v>
      </c>
      <c r="E125" s="1202">
        <v>0</v>
      </c>
      <c r="F125" s="1202">
        <v>0</v>
      </c>
      <c r="G125" s="1202">
        <v>0</v>
      </c>
      <c r="H125" s="915">
        <v>4.55</v>
      </c>
      <c r="I125" s="915">
        <v>50</v>
      </c>
      <c r="J125" s="915">
        <v>0</v>
      </c>
      <c r="K125" s="915">
        <v>0</v>
      </c>
      <c r="L125" s="915">
        <v>0</v>
      </c>
      <c r="M125" s="915">
        <v>0</v>
      </c>
      <c r="N125" s="916">
        <f t="shared" si="21"/>
        <v>4.55</v>
      </c>
      <c r="O125" s="933">
        <f t="shared" si="21"/>
        <v>50</v>
      </c>
    </row>
    <row r="126" spans="1:15">
      <c r="A126" s="934" t="s">
        <v>755</v>
      </c>
      <c r="B126" s="915">
        <v>0.45</v>
      </c>
      <c r="C126" s="915">
        <v>11.98</v>
      </c>
      <c r="D126" s="915">
        <v>2.27</v>
      </c>
      <c r="E126" s="915">
        <v>59.9</v>
      </c>
      <c r="F126" s="1202">
        <v>0</v>
      </c>
      <c r="G126" s="1202">
        <v>0</v>
      </c>
      <c r="H126" s="915">
        <v>1.45</v>
      </c>
      <c r="I126" s="915">
        <v>64</v>
      </c>
      <c r="J126" s="915">
        <v>7.9</v>
      </c>
      <c r="K126" s="915">
        <v>348</v>
      </c>
      <c r="L126" s="915">
        <v>0.64</v>
      </c>
      <c r="M126" s="915">
        <v>28</v>
      </c>
      <c r="N126" s="916">
        <f t="shared" si="21"/>
        <v>12.71</v>
      </c>
      <c r="O126" s="933">
        <f t="shared" si="21"/>
        <v>511.88</v>
      </c>
    </row>
    <row r="127" spans="1:15">
      <c r="A127" s="934" t="s">
        <v>711</v>
      </c>
      <c r="B127" s="915">
        <v>117.74</v>
      </c>
      <c r="C127" s="915">
        <v>1590</v>
      </c>
      <c r="D127" s="916">
        <v>178.01</v>
      </c>
      <c r="E127" s="916">
        <v>2761.4</v>
      </c>
      <c r="F127" s="915">
        <v>339.3</v>
      </c>
      <c r="G127" s="915">
        <v>5164.8</v>
      </c>
      <c r="H127" s="915">
        <v>254.87</v>
      </c>
      <c r="I127" s="915">
        <v>3814.6</v>
      </c>
      <c r="J127" s="915">
        <v>203.43</v>
      </c>
      <c r="K127" s="915">
        <v>3030.3</v>
      </c>
      <c r="L127" s="915">
        <v>178.37</v>
      </c>
      <c r="M127" s="915">
        <v>2624.94</v>
      </c>
      <c r="N127" s="916">
        <f t="shared" si="21"/>
        <v>1271.7199999999998</v>
      </c>
      <c r="O127" s="933">
        <f t="shared" si="21"/>
        <v>18986.04</v>
      </c>
    </row>
    <row r="128" spans="1:15">
      <c r="A128" s="934" t="s">
        <v>712</v>
      </c>
      <c r="B128" s="915">
        <v>62.02</v>
      </c>
      <c r="C128" s="915">
        <v>1173</v>
      </c>
      <c r="D128" s="916">
        <v>70.94</v>
      </c>
      <c r="E128" s="916">
        <v>1364.4</v>
      </c>
      <c r="F128" s="915">
        <v>89.68</v>
      </c>
      <c r="G128" s="915">
        <v>1594</v>
      </c>
      <c r="H128" s="915">
        <v>63.14</v>
      </c>
      <c r="I128" s="915">
        <v>1185.48</v>
      </c>
      <c r="J128" s="915">
        <v>57.97</v>
      </c>
      <c r="K128" s="915">
        <v>987.52</v>
      </c>
      <c r="L128" s="915">
        <v>61.72</v>
      </c>
      <c r="M128" s="915">
        <v>1217.08</v>
      </c>
      <c r="N128" s="916">
        <f t="shared" si="21"/>
        <v>405.47</v>
      </c>
      <c r="O128" s="933">
        <f t="shared" si="21"/>
        <v>7521.48</v>
      </c>
    </row>
    <row r="129" spans="1:15">
      <c r="A129" s="934" t="s">
        <v>713</v>
      </c>
      <c r="B129" s="1202">
        <v>0</v>
      </c>
      <c r="C129" s="1202">
        <v>0</v>
      </c>
      <c r="D129" s="1202">
        <v>0</v>
      </c>
      <c r="E129" s="1202">
        <v>0</v>
      </c>
      <c r="F129" s="1202">
        <v>0</v>
      </c>
      <c r="G129" s="1202">
        <v>0</v>
      </c>
      <c r="H129" s="1202">
        <v>0</v>
      </c>
      <c r="I129" s="1202">
        <v>0</v>
      </c>
      <c r="J129" s="915">
        <v>0</v>
      </c>
      <c r="K129" s="915">
        <v>0</v>
      </c>
      <c r="L129" s="915">
        <v>0</v>
      </c>
      <c r="M129" s="915">
        <v>0</v>
      </c>
      <c r="N129" s="916">
        <f t="shared" si="21"/>
        <v>0</v>
      </c>
      <c r="O129" s="933">
        <f t="shared" si="21"/>
        <v>0</v>
      </c>
    </row>
    <row r="130" spans="1:15">
      <c r="A130" s="934" t="s">
        <v>714</v>
      </c>
      <c r="B130" s="915">
        <v>78.27</v>
      </c>
      <c r="C130" s="915">
        <v>1867</v>
      </c>
      <c r="D130" s="916">
        <v>91.13</v>
      </c>
      <c r="E130" s="916">
        <v>2205.9</v>
      </c>
      <c r="F130" s="915">
        <v>111.31</v>
      </c>
      <c r="G130" s="915">
        <v>2925.18</v>
      </c>
      <c r="H130" s="915">
        <v>88.01</v>
      </c>
      <c r="I130" s="915">
        <v>2226.69</v>
      </c>
      <c r="J130" s="915">
        <v>69.02</v>
      </c>
      <c r="K130" s="915">
        <v>1677.8</v>
      </c>
      <c r="L130" s="915">
        <v>127.19</v>
      </c>
      <c r="M130" s="915">
        <v>2452</v>
      </c>
      <c r="N130" s="916">
        <f t="shared" si="21"/>
        <v>564.92999999999995</v>
      </c>
      <c r="O130" s="933">
        <f t="shared" si="21"/>
        <v>13354.57</v>
      </c>
    </row>
    <row r="131" spans="1:15">
      <c r="A131" s="934" t="s">
        <v>715</v>
      </c>
      <c r="B131" s="915">
        <v>49.99</v>
      </c>
      <c r="C131" s="915">
        <v>476.5</v>
      </c>
      <c r="D131" s="1202">
        <v>0</v>
      </c>
      <c r="E131" s="1202">
        <v>0</v>
      </c>
      <c r="F131" s="915">
        <v>11.45</v>
      </c>
      <c r="G131" s="915">
        <v>126</v>
      </c>
      <c r="H131" s="915">
        <v>2.27</v>
      </c>
      <c r="I131" s="915">
        <v>15</v>
      </c>
      <c r="J131" s="915">
        <v>6.82</v>
      </c>
      <c r="K131" s="915">
        <v>75</v>
      </c>
      <c r="L131" s="915">
        <v>5.45</v>
      </c>
      <c r="M131" s="915">
        <v>60</v>
      </c>
      <c r="N131" s="916">
        <f t="shared" si="21"/>
        <v>75.98</v>
      </c>
      <c r="O131" s="933">
        <f t="shared" si="21"/>
        <v>752.5</v>
      </c>
    </row>
    <row r="132" spans="1:15" ht="15">
      <c r="A132" s="946" t="s">
        <v>0</v>
      </c>
      <c r="B132" s="917">
        <f>SUM(B112:B131)</f>
        <v>1819.47</v>
      </c>
      <c r="C132" s="917">
        <f t="shared" ref="C132:M132" si="22">SUM(C112:C131)</f>
        <v>25997.73</v>
      </c>
      <c r="D132" s="917">
        <f t="shared" si="22"/>
        <v>2001.0100000000002</v>
      </c>
      <c r="E132" s="917">
        <f t="shared" si="22"/>
        <v>28894.050000000007</v>
      </c>
      <c r="F132" s="917">
        <f t="shared" si="22"/>
        <v>2431.2799999999997</v>
      </c>
      <c r="G132" s="917">
        <f t="shared" si="22"/>
        <v>35731.129999999997</v>
      </c>
      <c r="H132" s="917">
        <f t="shared" si="22"/>
        <v>2365.48</v>
      </c>
      <c r="I132" s="917">
        <f t="shared" si="22"/>
        <v>39190.670000000006</v>
      </c>
      <c r="J132" s="917">
        <f t="shared" si="22"/>
        <v>1805.44</v>
      </c>
      <c r="K132" s="917">
        <f t="shared" si="22"/>
        <v>28823.019999999997</v>
      </c>
      <c r="L132" s="917">
        <f t="shared" si="22"/>
        <v>1844.8300000000004</v>
      </c>
      <c r="M132" s="917">
        <f t="shared" si="22"/>
        <v>27851.120000000003</v>
      </c>
      <c r="N132" s="917">
        <f t="shared" si="21"/>
        <v>12267.51</v>
      </c>
      <c r="O132" s="936">
        <f t="shared" si="21"/>
        <v>186487.72</v>
      </c>
    </row>
    <row r="133" spans="1:15" ht="15">
      <c r="A133" s="946" t="s">
        <v>716</v>
      </c>
      <c r="B133" s="916">
        <v>912.56</v>
      </c>
      <c r="C133" s="916">
        <v>19255.400000000001</v>
      </c>
      <c r="D133" s="916">
        <v>986.5100000000001</v>
      </c>
      <c r="E133" s="916">
        <v>20084.7</v>
      </c>
      <c r="F133" s="916">
        <v>942.71</v>
      </c>
      <c r="G133" s="916">
        <v>18303.099999999999</v>
      </c>
      <c r="H133" s="916">
        <v>669.56</v>
      </c>
      <c r="I133" s="916">
        <v>10702.15</v>
      </c>
      <c r="J133" s="916">
        <v>929.44</v>
      </c>
      <c r="K133" s="916">
        <v>19412.88</v>
      </c>
      <c r="L133" s="916">
        <v>1178.21</v>
      </c>
      <c r="M133" s="916">
        <v>24801.78</v>
      </c>
      <c r="N133" s="916">
        <f t="shared" si="21"/>
        <v>5618.9900000000007</v>
      </c>
      <c r="O133" s="933">
        <f t="shared" si="21"/>
        <v>112560.01000000001</v>
      </c>
    </row>
    <row r="134" spans="1:15" ht="15.75" thickBot="1">
      <c r="A134" s="947" t="s">
        <v>756</v>
      </c>
      <c r="B134" s="939">
        <f>B133+B132+B110+B97+B66+B57+B48</f>
        <v>70710.95</v>
      </c>
      <c r="C134" s="939">
        <f t="shared" ref="C134:M134" si="23">C133+C132+C110+C97+C66+C57+C48</f>
        <v>459044.52</v>
      </c>
      <c r="D134" s="939">
        <f t="shared" si="23"/>
        <v>78746.539999999994</v>
      </c>
      <c r="E134" s="939">
        <f t="shared" si="23"/>
        <v>519409.9</v>
      </c>
      <c r="F134" s="939">
        <f t="shared" si="23"/>
        <v>90657.819999999992</v>
      </c>
      <c r="G134" s="939">
        <f t="shared" si="23"/>
        <v>611009.15</v>
      </c>
      <c r="H134" s="939">
        <f t="shared" si="23"/>
        <v>94307.420000000013</v>
      </c>
      <c r="I134" s="939">
        <f t="shared" si="23"/>
        <v>620785.57000000007</v>
      </c>
      <c r="J134" s="939">
        <f t="shared" si="23"/>
        <v>84430.900000000009</v>
      </c>
      <c r="K134" s="939">
        <f t="shared" si="23"/>
        <v>572350.92999999993</v>
      </c>
      <c r="L134" s="939">
        <f t="shared" si="23"/>
        <v>89032.07</v>
      </c>
      <c r="M134" s="939">
        <f t="shared" si="23"/>
        <v>601994.94000000006</v>
      </c>
      <c r="N134" s="939">
        <f t="shared" si="21"/>
        <v>507885.7</v>
      </c>
      <c r="O134" s="940">
        <f t="shared" si="21"/>
        <v>3384595.0100000002</v>
      </c>
    </row>
    <row r="135" spans="1:15" ht="15.75" thickTop="1">
      <c r="A135" s="971" t="s">
        <v>872</v>
      </c>
      <c r="D135" s="941"/>
      <c r="E135" s="942"/>
      <c r="G135" s="942"/>
      <c r="H135" s="941"/>
      <c r="I135" s="942"/>
      <c r="J135" s="941"/>
      <c r="K135" s="941"/>
      <c r="L135" s="941"/>
      <c r="M135" s="972"/>
      <c r="N135" s="972"/>
      <c r="O135" s="972"/>
    </row>
    <row r="136" spans="1:15">
      <c r="A136" s="311" t="s">
        <v>800</v>
      </c>
      <c r="D136" s="941"/>
      <c r="E136" s="942"/>
      <c r="G136" s="942"/>
      <c r="H136" s="941"/>
      <c r="I136" s="942"/>
      <c r="J136" s="941"/>
      <c r="K136" s="941"/>
      <c r="L136" s="941"/>
      <c r="M136" s="941"/>
      <c r="N136" s="941"/>
      <c r="O136" s="941"/>
    </row>
    <row r="137" spans="1:15">
      <c r="A137" s="311" t="s">
        <v>799</v>
      </c>
      <c r="G137" s="942"/>
      <c r="H137" s="941"/>
      <c r="I137" s="942"/>
      <c r="J137" s="941"/>
      <c r="K137" s="941"/>
      <c r="L137" s="941"/>
      <c r="M137" s="941"/>
      <c r="N137" s="941"/>
      <c r="O137" s="941"/>
    </row>
    <row r="138" spans="1:15">
      <c r="A138" s="973"/>
    </row>
    <row r="139" spans="1:15">
      <c r="A139" s="973"/>
    </row>
    <row r="140" spans="1:15" ht="15">
      <c r="A140" s="1562" t="s">
        <v>1043</v>
      </c>
      <c r="B140" s="1562"/>
      <c r="C140" s="1562"/>
      <c r="D140" s="1562"/>
      <c r="E140" s="1562"/>
      <c r="F140" s="1562"/>
      <c r="G140" s="1562"/>
      <c r="H140" s="1562"/>
      <c r="I140" s="1562"/>
      <c r="J140" s="1562"/>
      <c r="K140" s="1562"/>
      <c r="L140" s="1562"/>
      <c r="M140" s="1562"/>
      <c r="N140" s="1562"/>
      <c r="O140" s="1562"/>
    </row>
    <row r="141" spans="1:15" ht="15" thickBot="1"/>
    <row r="142" spans="1:15" ht="15.75" thickTop="1">
      <c r="A142" s="923" t="s">
        <v>14</v>
      </c>
      <c r="B142" s="1559" t="s">
        <v>757</v>
      </c>
      <c r="C142" s="1560"/>
      <c r="D142" s="1559" t="s">
        <v>758</v>
      </c>
      <c r="E142" s="1560"/>
      <c r="F142" s="1559" t="s">
        <v>759</v>
      </c>
      <c r="G142" s="1560"/>
      <c r="H142" s="1559" t="s">
        <v>760</v>
      </c>
      <c r="I142" s="1560"/>
      <c r="J142" s="1559" t="s">
        <v>761</v>
      </c>
      <c r="K142" s="1560"/>
      <c r="L142" s="1559" t="s">
        <v>762</v>
      </c>
      <c r="M142" s="1560"/>
      <c r="N142" s="1559" t="s">
        <v>763</v>
      </c>
      <c r="O142" s="1561"/>
    </row>
    <row r="143" spans="1:15" ht="15">
      <c r="A143" s="924" t="s">
        <v>32</v>
      </c>
      <c r="B143" s="925" t="s">
        <v>239</v>
      </c>
      <c r="C143" s="925" t="s">
        <v>105</v>
      </c>
      <c r="D143" s="925" t="s">
        <v>239</v>
      </c>
      <c r="E143" s="926" t="s">
        <v>105</v>
      </c>
      <c r="F143" s="925" t="s">
        <v>239</v>
      </c>
      <c r="G143" s="926" t="s">
        <v>105</v>
      </c>
      <c r="H143" s="925" t="s">
        <v>239</v>
      </c>
      <c r="I143" s="926" t="s">
        <v>105</v>
      </c>
      <c r="J143" s="925" t="s">
        <v>239</v>
      </c>
      <c r="K143" s="925" t="s">
        <v>105</v>
      </c>
      <c r="L143" s="925" t="s">
        <v>239</v>
      </c>
      <c r="M143" s="925" t="s">
        <v>105</v>
      </c>
      <c r="N143" s="925" t="s">
        <v>239</v>
      </c>
      <c r="O143" s="927" t="s">
        <v>105</v>
      </c>
    </row>
    <row r="144" spans="1:15" ht="15">
      <c r="A144" s="928" t="s">
        <v>14</v>
      </c>
      <c r="B144" s="929" t="s">
        <v>753</v>
      </c>
      <c r="C144" s="929" t="s">
        <v>754</v>
      </c>
      <c r="D144" s="929" t="s">
        <v>753</v>
      </c>
      <c r="E144" s="930" t="s">
        <v>754</v>
      </c>
      <c r="F144" s="929" t="s">
        <v>753</v>
      </c>
      <c r="G144" s="930" t="s">
        <v>754</v>
      </c>
      <c r="H144" s="929" t="s">
        <v>753</v>
      </c>
      <c r="I144" s="930" t="s">
        <v>754</v>
      </c>
      <c r="J144" s="929" t="s">
        <v>753</v>
      </c>
      <c r="K144" s="929" t="s">
        <v>754</v>
      </c>
      <c r="L144" s="929" t="s">
        <v>753</v>
      </c>
      <c r="M144" s="929" t="s">
        <v>754</v>
      </c>
      <c r="N144" s="929" t="s">
        <v>753</v>
      </c>
      <c r="O144" s="931" t="s">
        <v>754</v>
      </c>
    </row>
    <row r="145" spans="1:15" ht="15">
      <c r="A145" s="932" t="s">
        <v>479</v>
      </c>
      <c r="B145" s="916"/>
      <c r="C145" s="916"/>
      <c r="D145" s="958"/>
      <c r="E145" s="958"/>
      <c r="F145" s="958"/>
      <c r="G145" s="958"/>
      <c r="H145" s="915"/>
      <c r="I145" s="915"/>
      <c r="J145" s="915"/>
      <c r="K145" s="915"/>
      <c r="L145" s="915"/>
      <c r="M145" s="915"/>
      <c r="N145" s="916"/>
      <c r="O145" s="933"/>
    </row>
    <row r="146" spans="1:15">
      <c r="A146" s="934" t="s">
        <v>632</v>
      </c>
      <c r="B146" s="916">
        <v>36.36</v>
      </c>
      <c r="C146" s="916">
        <v>160</v>
      </c>
      <c r="D146" s="916">
        <v>13.64</v>
      </c>
      <c r="E146" s="916">
        <v>60</v>
      </c>
      <c r="F146" s="915">
        <v>0</v>
      </c>
      <c r="G146" s="916">
        <v>0</v>
      </c>
      <c r="H146" s="915">
        <v>0</v>
      </c>
      <c r="I146" s="916">
        <v>0</v>
      </c>
      <c r="J146" s="916">
        <v>0</v>
      </c>
      <c r="K146" s="916">
        <v>0</v>
      </c>
      <c r="L146" s="916">
        <v>0</v>
      </c>
      <c r="M146" s="916">
        <v>0</v>
      </c>
      <c r="N146" s="916">
        <f>SUM(B146+D146+F146+H146+J146+L146)</f>
        <v>50</v>
      </c>
      <c r="O146" s="933">
        <f>SUM(C146+E146+G146+I146+K146+M146)</f>
        <v>220</v>
      </c>
    </row>
    <row r="147" spans="1:15">
      <c r="A147" s="934" t="s">
        <v>52</v>
      </c>
      <c r="B147" s="916">
        <v>936.36</v>
      </c>
      <c r="C147" s="916">
        <v>6492.73</v>
      </c>
      <c r="D147" s="974">
        <v>1540.64</v>
      </c>
      <c r="E147" s="916">
        <v>10159.870000000001</v>
      </c>
      <c r="F147" s="915">
        <v>1527.48</v>
      </c>
      <c r="G147" s="915">
        <v>9278.48</v>
      </c>
      <c r="H147" s="916">
        <v>1511.34</v>
      </c>
      <c r="I147" s="916">
        <v>9466.61</v>
      </c>
      <c r="J147" s="916">
        <v>1403.85</v>
      </c>
      <c r="K147" s="916">
        <v>9901.06</v>
      </c>
      <c r="L147" s="916">
        <v>945.28</v>
      </c>
      <c r="M147" s="916">
        <v>6351.27</v>
      </c>
      <c r="N147" s="916">
        <f t="shared" ref="N147:O162" si="24">SUM(B147+D147+F147+H147+J147+L147)</f>
        <v>7864.95</v>
      </c>
      <c r="O147" s="933">
        <f t="shared" si="24"/>
        <v>51650.020000000004</v>
      </c>
    </row>
    <row r="148" spans="1:15">
      <c r="A148" s="934" t="s">
        <v>443</v>
      </c>
      <c r="B148" s="916">
        <v>1843.57</v>
      </c>
      <c r="C148" s="916">
        <v>7473.66</v>
      </c>
      <c r="D148" s="974">
        <v>3308.15</v>
      </c>
      <c r="E148" s="916">
        <v>13064.55</v>
      </c>
      <c r="F148" s="915">
        <v>4319.6000000000004</v>
      </c>
      <c r="G148" s="915">
        <v>16820.23</v>
      </c>
      <c r="H148" s="916">
        <v>4456.8599999999997</v>
      </c>
      <c r="I148" s="916">
        <v>17444.13</v>
      </c>
      <c r="J148" s="916">
        <v>3113.3</v>
      </c>
      <c r="K148" s="916">
        <v>12933.1</v>
      </c>
      <c r="L148" s="916">
        <v>489.99</v>
      </c>
      <c r="M148" s="916">
        <v>2234.75</v>
      </c>
      <c r="N148" s="916">
        <f t="shared" si="24"/>
        <v>17531.47</v>
      </c>
      <c r="O148" s="933">
        <f t="shared" si="24"/>
        <v>69970.420000000013</v>
      </c>
    </row>
    <row r="149" spans="1:15">
      <c r="A149" s="934" t="s">
        <v>633</v>
      </c>
      <c r="B149" s="916">
        <v>0</v>
      </c>
      <c r="C149" s="916">
        <v>0</v>
      </c>
      <c r="D149" s="974">
        <v>0</v>
      </c>
      <c r="E149" s="916">
        <v>0</v>
      </c>
      <c r="F149" s="915">
        <v>0</v>
      </c>
      <c r="G149" s="915">
        <v>0</v>
      </c>
      <c r="H149" s="916">
        <v>41.45</v>
      </c>
      <c r="I149" s="916">
        <v>359.4</v>
      </c>
      <c r="J149" s="916">
        <v>13.64</v>
      </c>
      <c r="K149" s="916">
        <v>66</v>
      </c>
      <c r="L149" s="916">
        <v>0</v>
      </c>
      <c r="M149" s="916">
        <v>0</v>
      </c>
      <c r="N149" s="916">
        <f t="shared" si="24"/>
        <v>55.09</v>
      </c>
      <c r="O149" s="933">
        <f t="shared" si="24"/>
        <v>425.4</v>
      </c>
    </row>
    <row r="150" spans="1:15">
      <c r="A150" s="934" t="s">
        <v>305</v>
      </c>
      <c r="B150" s="916">
        <v>3062.91</v>
      </c>
      <c r="C150" s="916">
        <v>21745.06</v>
      </c>
      <c r="D150" s="974">
        <v>2333.31</v>
      </c>
      <c r="E150" s="916">
        <v>15493.39</v>
      </c>
      <c r="F150" s="915">
        <v>765.28</v>
      </c>
      <c r="G150" s="915">
        <v>5173.2700000000004</v>
      </c>
      <c r="H150" s="916">
        <v>942.88</v>
      </c>
      <c r="I150" s="916">
        <v>6529.74</v>
      </c>
      <c r="J150" s="916">
        <v>296.85000000000002</v>
      </c>
      <c r="K150" s="916">
        <v>1935.45</v>
      </c>
      <c r="L150" s="916">
        <v>452.09</v>
      </c>
      <c r="M150" s="916">
        <v>3238.7</v>
      </c>
      <c r="N150" s="916">
        <f t="shared" si="24"/>
        <v>7853.32</v>
      </c>
      <c r="O150" s="933">
        <f t="shared" si="24"/>
        <v>54115.609999999993</v>
      </c>
    </row>
    <row r="151" spans="1:15">
      <c r="A151" s="934" t="s">
        <v>634</v>
      </c>
      <c r="B151" s="916">
        <v>334.26</v>
      </c>
      <c r="C151" s="916">
        <v>1217.0999999999999</v>
      </c>
      <c r="D151" s="974">
        <v>340.44</v>
      </c>
      <c r="E151" s="916">
        <v>1292.3399999999999</v>
      </c>
      <c r="F151" s="915">
        <v>391.93</v>
      </c>
      <c r="G151" s="915">
        <v>1497.02</v>
      </c>
      <c r="H151" s="916">
        <v>321.12</v>
      </c>
      <c r="I151" s="916">
        <v>1180.8900000000001</v>
      </c>
      <c r="J151" s="916">
        <v>408.63</v>
      </c>
      <c r="K151" s="916">
        <v>1609.2</v>
      </c>
      <c r="L151" s="916">
        <v>418.01</v>
      </c>
      <c r="M151" s="916">
        <v>1616.13</v>
      </c>
      <c r="N151" s="916">
        <f t="shared" si="24"/>
        <v>2214.3900000000003</v>
      </c>
      <c r="O151" s="933">
        <f t="shared" si="24"/>
        <v>8412.68</v>
      </c>
    </row>
    <row r="152" spans="1:15">
      <c r="A152" s="934" t="s">
        <v>635</v>
      </c>
      <c r="B152" s="916">
        <v>0</v>
      </c>
      <c r="C152" s="916">
        <v>0</v>
      </c>
      <c r="D152" s="916">
        <v>0</v>
      </c>
      <c r="E152" s="916">
        <v>0</v>
      </c>
      <c r="F152" s="915">
        <v>0</v>
      </c>
      <c r="G152" s="916">
        <v>0</v>
      </c>
      <c r="H152" s="916">
        <v>0</v>
      </c>
      <c r="I152" s="916">
        <v>0</v>
      </c>
      <c r="J152" s="916">
        <v>0</v>
      </c>
      <c r="K152" s="916">
        <v>0</v>
      </c>
      <c r="L152" s="916">
        <v>0</v>
      </c>
      <c r="M152" s="916">
        <v>0</v>
      </c>
      <c r="N152" s="916">
        <f t="shared" si="24"/>
        <v>0</v>
      </c>
      <c r="O152" s="933">
        <f t="shared" si="24"/>
        <v>0</v>
      </c>
    </row>
    <row r="153" spans="1:15">
      <c r="A153" s="934" t="s">
        <v>636</v>
      </c>
      <c r="B153" s="916">
        <v>2.73</v>
      </c>
      <c r="C153" s="916">
        <v>30</v>
      </c>
      <c r="D153" s="974">
        <v>4.54</v>
      </c>
      <c r="E153" s="974">
        <v>50</v>
      </c>
      <c r="F153" s="916">
        <v>23.42</v>
      </c>
      <c r="G153" s="916">
        <v>150</v>
      </c>
      <c r="H153" s="916">
        <v>6.05</v>
      </c>
      <c r="I153" s="916">
        <v>56.6</v>
      </c>
      <c r="J153" s="916">
        <v>3.27</v>
      </c>
      <c r="K153" s="916">
        <v>29.4</v>
      </c>
      <c r="L153" s="916">
        <v>0</v>
      </c>
      <c r="M153" s="916">
        <v>0</v>
      </c>
      <c r="N153" s="916">
        <f t="shared" si="24"/>
        <v>40.010000000000005</v>
      </c>
      <c r="O153" s="933">
        <f t="shared" si="24"/>
        <v>316</v>
      </c>
    </row>
    <row r="154" spans="1:15">
      <c r="A154" s="934" t="s">
        <v>637</v>
      </c>
      <c r="B154" s="916">
        <v>0</v>
      </c>
      <c r="C154" s="916">
        <v>0</v>
      </c>
      <c r="D154" s="916">
        <v>0</v>
      </c>
      <c r="E154" s="916">
        <v>0</v>
      </c>
      <c r="F154" s="916">
        <v>0</v>
      </c>
      <c r="G154" s="916">
        <v>0</v>
      </c>
      <c r="H154" s="916">
        <v>0</v>
      </c>
      <c r="I154" s="916">
        <v>0</v>
      </c>
      <c r="J154" s="916">
        <v>0</v>
      </c>
      <c r="K154" s="916">
        <v>0</v>
      </c>
      <c r="L154" s="916">
        <v>0</v>
      </c>
      <c r="M154" s="916">
        <v>0</v>
      </c>
      <c r="N154" s="916">
        <f t="shared" si="24"/>
        <v>0</v>
      </c>
      <c r="O154" s="933">
        <f t="shared" si="24"/>
        <v>0</v>
      </c>
    </row>
    <row r="155" spans="1:15">
      <c r="A155" s="934" t="s">
        <v>638</v>
      </c>
      <c r="B155" s="916">
        <v>351</v>
      </c>
      <c r="C155" s="916">
        <v>450</v>
      </c>
      <c r="D155" s="974">
        <v>304</v>
      </c>
      <c r="E155" s="916">
        <v>347.5</v>
      </c>
      <c r="F155" s="915">
        <v>455</v>
      </c>
      <c r="G155" s="915">
        <v>523</v>
      </c>
      <c r="H155" s="916">
        <v>584</v>
      </c>
      <c r="I155" s="916">
        <v>684.83</v>
      </c>
      <c r="J155" s="916">
        <v>538</v>
      </c>
      <c r="K155" s="916">
        <v>679</v>
      </c>
      <c r="L155" s="916">
        <v>631</v>
      </c>
      <c r="M155" s="916">
        <v>786.5</v>
      </c>
      <c r="N155" s="916">
        <f t="shared" si="24"/>
        <v>2863</v>
      </c>
      <c r="O155" s="933">
        <f t="shared" si="24"/>
        <v>3470.83</v>
      </c>
    </row>
    <row r="156" spans="1:15">
      <c r="A156" s="934" t="s">
        <v>444</v>
      </c>
      <c r="B156" s="916">
        <v>53.55</v>
      </c>
      <c r="C156" s="916">
        <v>356.5</v>
      </c>
      <c r="D156" s="974">
        <v>123.2</v>
      </c>
      <c r="E156" s="916">
        <v>633.5</v>
      </c>
      <c r="F156" s="915">
        <v>176.76</v>
      </c>
      <c r="G156" s="915">
        <v>997.05</v>
      </c>
      <c r="H156" s="916">
        <v>344.35</v>
      </c>
      <c r="I156" s="916">
        <v>1485.8</v>
      </c>
      <c r="J156" s="916">
        <v>323.8</v>
      </c>
      <c r="K156" s="916">
        <v>1426.1</v>
      </c>
      <c r="L156" s="916">
        <v>393.61</v>
      </c>
      <c r="M156" s="916">
        <v>1508.3</v>
      </c>
      <c r="N156" s="916">
        <f t="shared" si="24"/>
        <v>1415.27</v>
      </c>
      <c r="O156" s="933">
        <f t="shared" si="24"/>
        <v>6407.25</v>
      </c>
    </row>
    <row r="157" spans="1:15">
      <c r="A157" s="934" t="s">
        <v>51</v>
      </c>
      <c r="B157" s="916">
        <v>184.2</v>
      </c>
      <c r="C157" s="916">
        <v>984.05</v>
      </c>
      <c r="D157" s="974">
        <v>266.27999999999997</v>
      </c>
      <c r="E157" s="916">
        <v>1316.87</v>
      </c>
      <c r="F157" s="915">
        <v>890.61</v>
      </c>
      <c r="G157" s="915">
        <v>4248.3599999999997</v>
      </c>
      <c r="H157" s="916">
        <v>1897.55</v>
      </c>
      <c r="I157" s="916">
        <v>8313.18</v>
      </c>
      <c r="J157" s="916">
        <v>2847.51</v>
      </c>
      <c r="K157" s="916">
        <v>12874.79</v>
      </c>
      <c r="L157" s="916">
        <v>2986.88</v>
      </c>
      <c r="M157" s="916">
        <v>13397.96</v>
      </c>
      <c r="N157" s="916">
        <f t="shared" si="24"/>
        <v>9073.0299999999988</v>
      </c>
      <c r="O157" s="933">
        <f t="shared" si="24"/>
        <v>41135.21</v>
      </c>
    </row>
    <row r="158" spans="1:15">
      <c r="A158" s="934" t="s">
        <v>639</v>
      </c>
      <c r="B158" s="916">
        <v>138.16</v>
      </c>
      <c r="C158" s="916">
        <v>826.17</v>
      </c>
      <c r="D158" s="974">
        <v>186.65</v>
      </c>
      <c r="E158" s="916">
        <v>865.52</v>
      </c>
      <c r="F158" s="915">
        <v>159</v>
      </c>
      <c r="G158" s="915">
        <v>910.9</v>
      </c>
      <c r="H158" s="916">
        <v>153.05000000000001</v>
      </c>
      <c r="I158" s="916">
        <v>758.7</v>
      </c>
      <c r="J158" s="916">
        <v>125.61</v>
      </c>
      <c r="K158" s="916">
        <v>796.6</v>
      </c>
      <c r="L158" s="916">
        <v>33.33</v>
      </c>
      <c r="M158" s="916">
        <v>266.60000000000002</v>
      </c>
      <c r="N158" s="916">
        <f t="shared" si="24"/>
        <v>795.80000000000007</v>
      </c>
      <c r="O158" s="933">
        <f t="shared" si="24"/>
        <v>4424.4900000000007</v>
      </c>
    </row>
    <row r="159" spans="1:15">
      <c r="A159" s="934" t="s">
        <v>640</v>
      </c>
      <c r="B159" s="916">
        <v>4052.76</v>
      </c>
      <c r="C159" s="916">
        <v>35762.29</v>
      </c>
      <c r="D159" s="974">
        <v>2074.66</v>
      </c>
      <c r="E159" s="916">
        <v>13880.71</v>
      </c>
      <c r="F159" s="915">
        <v>1026.68</v>
      </c>
      <c r="G159" s="915">
        <v>6870.01</v>
      </c>
      <c r="H159" s="916">
        <v>1298.28</v>
      </c>
      <c r="I159" s="916">
        <v>8951.2999999999993</v>
      </c>
      <c r="J159" s="916">
        <v>245.68</v>
      </c>
      <c r="K159" s="916">
        <v>1621.5</v>
      </c>
      <c r="L159" s="916">
        <v>441.82</v>
      </c>
      <c r="M159" s="916">
        <v>3089</v>
      </c>
      <c r="N159" s="916">
        <f t="shared" si="24"/>
        <v>9139.880000000001</v>
      </c>
      <c r="O159" s="933">
        <f t="shared" si="24"/>
        <v>70174.81</v>
      </c>
    </row>
    <row r="160" spans="1:15">
      <c r="A160" s="934" t="s">
        <v>641</v>
      </c>
      <c r="B160" s="916">
        <v>256.75</v>
      </c>
      <c r="C160" s="916">
        <v>1720</v>
      </c>
      <c r="D160" s="974">
        <v>259.56</v>
      </c>
      <c r="E160" s="916">
        <v>1502</v>
      </c>
      <c r="F160" s="915">
        <v>427.91</v>
      </c>
      <c r="G160" s="915">
        <v>2512.23</v>
      </c>
      <c r="H160" s="916">
        <v>868.47</v>
      </c>
      <c r="I160" s="916">
        <v>4889.3900000000003</v>
      </c>
      <c r="J160" s="916">
        <v>1576.82</v>
      </c>
      <c r="K160" s="916">
        <v>8313.84</v>
      </c>
      <c r="L160" s="916">
        <v>1790.08</v>
      </c>
      <c r="M160" s="916">
        <v>9448.1</v>
      </c>
      <c r="N160" s="916">
        <f t="shared" si="24"/>
        <v>5179.59</v>
      </c>
      <c r="O160" s="933">
        <f t="shared" si="24"/>
        <v>28385.559999999998</v>
      </c>
    </row>
    <row r="161" spans="1:15">
      <c r="A161" s="934" t="s">
        <v>49</v>
      </c>
      <c r="B161" s="916">
        <v>2868.31</v>
      </c>
      <c r="C161" s="916">
        <v>28497.5</v>
      </c>
      <c r="D161" s="974">
        <v>2042.21</v>
      </c>
      <c r="E161" s="916">
        <v>19316.3</v>
      </c>
      <c r="F161" s="915">
        <v>1778.46</v>
      </c>
      <c r="G161" s="915">
        <v>17053.89</v>
      </c>
      <c r="H161" s="916">
        <v>1991.45</v>
      </c>
      <c r="I161" s="916">
        <v>19445.53</v>
      </c>
      <c r="J161" s="916">
        <v>2142.39</v>
      </c>
      <c r="K161" s="916">
        <v>21352.21</v>
      </c>
      <c r="L161" s="916">
        <v>1682.77</v>
      </c>
      <c r="M161" s="916">
        <v>16883.2</v>
      </c>
      <c r="N161" s="916">
        <f t="shared" si="24"/>
        <v>12505.59</v>
      </c>
      <c r="O161" s="933">
        <f t="shared" si="24"/>
        <v>122548.62999999999</v>
      </c>
    </row>
    <row r="162" spans="1:15">
      <c r="A162" s="934" t="s">
        <v>642</v>
      </c>
      <c r="B162" s="916">
        <v>12.73</v>
      </c>
      <c r="C162" s="916">
        <v>52</v>
      </c>
      <c r="D162" s="974">
        <v>0</v>
      </c>
      <c r="E162" s="916">
        <v>0</v>
      </c>
      <c r="F162" s="915">
        <v>0</v>
      </c>
      <c r="G162" s="916">
        <v>0</v>
      </c>
      <c r="H162" s="916">
        <v>0</v>
      </c>
      <c r="I162" s="916">
        <v>0</v>
      </c>
      <c r="J162" s="916">
        <v>0</v>
      </c>
      <c r="K162" s="916">
        <v>0</v>
      </c>
      <c r="L162" s="916">
        <v>0</v>
      </c>
      <c r="M162" s="916">
        <v>0</v>
      </c>
      <c r="N162" s="916">
        <f t="shared" si="24"/>
        <v>12.73</v>
      </c>
      <c r="O162" s="933">
        <f t="shared" si="24"/>
        <v>52</v>
      </c>
    </row>
    <row r="163" spans="1:15">
      <c r="A163" s="934" t="s">
        <v>643</v>
      </c>
      <c r="B163" s="916">
        <v>0</v>
      </c>
      <c r="C163" s="916">
        <v>0</v>
      </c>
      <c r="D163" s="974">
        <v>0</v>
      </c>
      <c r="E163" s="974">
        <v>0</v>
      </c>
      <c r="F163" s="916">
        <v>0</v>
      </c>
      <c r="G163" s="916">
        <v>0</v>
      </c>
      <c r="H163" s="916">
        <v>1.82</v>
      </c>
      <c r="I163" s="916">
        <v>28.28</v>
      </c>
      <c r="J163" s="916">
        <v>0</v>
      </c>
      <c r="K163" s="916">
        <v>0</v>
      </c>
      <c r="L163" s="916">
        <v>0</v>
      </c>
      <c r="M163" s="916">
        <v>0</v>
      </c>
      <c r="N163" s="916">
        <f t="shared" ref="N163:O185" si="25">SUM(B163+D163+F163+H163+J163+L163)</f>
        <v>1.82</v>
      </c>
      <c r="O163" s="933">
        <f t="shared" si="25"/>
        <v>28.28</v>
      </c>
    </row>
    <row r="164" spans="1:15">
      <c r="A164" s="934" t="s">
        <v>644</v>
      </c>
      <c r="B164" s="916">
        <v>0</v>
      </c>
      <c r="C164" s="916">
        <v>0</v>
      </c>
      <c r="D164" s="974">
        <v>0</v>
      </c>
      <c r="E164" s="974">
        <v>0</v>
      </c>
      <c r="F164" s="916">
        <v>17.27</v>
      </c>
      <c r="G164" s="916">
        <v>114</v>
      </c>
      <c r="H164" s="916">
        <v>24.09</v>
      </c>
      <c r="I164" s="916">
        <v>159</v>
      </c>
      <c r="J164" s="916">
        <v>0</v>
      </c>
      <c r="K164" s="916">
        <v>0</v>
      </c>
      <c r="L164" s="916">
        <v>0</v>
      </c>
      <c r="M164" s="916">
        <v>0</v>
      </c>
      <c r="N164" s="916">
        <f t="shared" si="25"/>
        <v>41.36</v>
      </c>
      <c r="O164" s="933">
        <f t="shared" si="25"/>
        <v>273</v>
      </c>
    </row>
    <row r="165" spans="1:15">
      <c r="A165" s="934" t="s">
        <v>645</v>
      </c>
      <c r="B165" s="916">
        <v>114.09</v>
      </c>
      <c r="C165" s="916">
        <v>753</v>
      </c>
      <c r="D165" s="974">
        <v>115.46</v>
      </c>
      <c r="E165" s="916">
        <v>762</v>
      </c>
      <c r="F165" s="915">
        <v>74.09</v>
      </c>
      <c r="G165" s="937">
        <v>489</v>
      </c>
      <c r="H165" s="916">
        <v>62.73</v>
      </c>
      <c r="I165" s="916">
        <v>414</v>
      </c>
      <c r="J165" s="916">
        <v>7.27</v>
      </c>
      <c r="K165" s="916">
        <v>48</v>
      </c>
      <c r="L165" s="916">
        <v>0</v>
      </c>
      <c r="M165" s="916">
        <v>0</v>
      </c>
      <c r="N165" s="916">
        <f t="shared" si="25"/>
        <v>373.64</v>
      </c>
      <c r="O165" s="933">
        <f t="shared" si="25"/>
        <v>2466</v>
      </c>
    </row>
    <row r="166" spans="1:15">
      <c r="A166" s="934" t="s">
        <v>646</v>
      </c>
      <c r="B166" s="916">
        <v>4549.1099999999997</v>
      </c>
      <c r="C166" s="916">
        <v>19276.05</v>
      </c>
      <c r="D166" s="974">
        <v>3825.64</v>
      </c>
      <c r="E166" s="916">
        <v>16560.43</v>
      </c>
      <c r="F166" s="915">
        <v>3436.59</v>
      </c>
      <c r="G166" s="937">
        <v>15372.87</v>
      </c>
      <c r="H166" s="916">
        <v>2770.71</v>
      </c>
      <c r="I166" s="916">
        <v>12384.83</v>
      </c>
      <c r="J166" s="916">
        <v>855.31</v>
      </c>
      <c r="K166" s="916">
        <v>4892.3100000000004</v>
      </c>
      <c r="L166" s="916">
        <v>18.18</v>
      </c>
      <c r="M166" s="916">
        <v>120</v>
      </c>
      <c r="N166" s="916">
        <f t="shared" si="25"/>
        <v>15455.539999999999</v>
      </c>
      <c r="O166" s="933">
        <f t="shared" si="25"/>
        <v>68606.490000000005</v>
      </c>
    </row>
    <row r="167" spans="1:15">
      <c r="A167" s="934" t="s">
        <v>647</v>
      </c>
      <c r="B167" s="916">
        <v>156.11000000000001</v>
      </c>
      <c r="C167" s="916">
        <v>565.63</v>
      </c>
      <c r="D167" s="974">
        <v>261.37</v>
      </c>
      <c r="E167" s="916">
        <v>1040</v>
      </c>
      <c r="F167" s="915">
        <v>438.69</v>
      </c>
      <c r="G167" s="937">
        <v>1694.5</v>
      </c>
      <c r="H167" s="916">
        <v>656.73</v>
      </c>
      <c r="I167" s="916">
        <v>2503.75</v>
      </c>
      <c r="J167" s="916">
        <v>697.71</v>
      </c>
      <c r="K167" s="916">
        <v>2682.85</v>
      </c>
      <c r="L167" s="916">
        <v>714.03</v>
      </c>
      <c r="M167" s="916">
        <v>3016.88</v>
      </c>
      <c r="N167" s="916">
        <f t="shared" si="25"/>
        <v>2924.6400000000003</v>
      </c>
      <c r="O167" s="933">
        <f t="shared" si="25"/>
        <v>11503.61</v>
      </c>
    </row>
    <row r="168" spans="1:15">
      <c r="A168" s="934" t="s">
        <v>610</v>
      </c>
      <c r="B168" s="916">
        <v>381.62</v>
      </c>
      <c r="C168" s="916">
        <v>2218.3000000000002</v>
      </c>
      <c r="D168" s="974">
        <v>1029.98</v>
      </c>
      <c r="E168" s="916">
        <v>5681.34</v>
      </c>
      <c r="F168" s="915">
        <v>1227.82</v>
      </c>
      <c r="G168" s="937">
        <v>6504.5</v>
      </c>
      <c r="H168" s="916">
        <v>1914.05</v>
      </c>
      <c r="I168" s="916">
        <v>9536.9599999999991</v>
      </c>
      <c r="J168" s="916">
        <v>2081.9299999999998</v>
      </c>
      <c r="K168" s="916">
        <v>10318.5</v>
      </c>
      <c r="L168" s="916">
        <v>1437.67</v>
      </c>
      <c r="M168" s="916">
        <v>7664.65</v>
      </c>
      <c r="N168" s="916">
        <f t="shared" si="25"/>
        <v>8073.07</v>
      </c>
      <c r="O168" s="933">
        <f t="shared" si="25"/>
        <v>41924.25</v>
      </c>
    </row>
    <row r="169" spans="1:15">
      <c r="A169" s="934" t="s">
        <v>648</v>
      </c>
      <c r="B169" s="916">
        <v>0</v>
      </c>
      <c r="C169" s="916">
        <v>0</v>
      </c>
      <c r="D169" s="974">
        <v>0</v>
      </c>
      <c r="E169" s="916">
        <v>0</v>
      </c>
      <c r="F169" s="915">
        <v>0</v>
      </c>
      <c r="G169" s="937">
        <v>0</v>
      </c>
      <c r="H169" s="916">
        <v>0</v>
      </c>
      <c r="I169" s="916">
        <v>0</v>
      </c>
      <c r="J169" s="916">
        <v>0</v>
      </c>
      <c r="K169" s="916">
        <v>0</v>
      </c>
      <c r="L169" s="916">
        <v>0</v>
      </c>
      <c r="M169" s="916">
        <v>0</v>
      </c>
      <c r="N169" s="916">
        <f t="shared" si="25"/>
        <v>0</v>
      </c>
      <c r="O169" s="933">
        <f t="shared" si="25"/>
        <v>0</v>
      </c>
    </row>
    <row r="170" spans="1:15">
      <c r="A170" s="934" t="s">
        <v>649</v>
      </c>
      <c r="B170" s="916">
        <v>1265.44</v>
      </c>
      <c r="C170" s="916">
        <v>8956.4</v>
      </c>
      <c r="D170" s="974">
        <v>1485.04</v>
      </c>
      <c r="E170" s="916">
        <v>10546.01</v>
      </c>
      <c r="F170" s="915">
        <v>992.04</v>
      </c>
      <c r="G170" s="937">
        <v>7306.44</v>
      </c>
      <c r="H170" s="916">
        <v>1433.3</v>
      </c>
      <c r="I170" s="916">
        <v>10835.01</v>
      </c>
      <c r="J170" s="916">
        <v>1438.84</v>
      </c>
      <c r="K170" s="916">
        <v>10435.719999999999</v>
      </c>
      <c r="L170" s="916">
        <v>1580.96</v>
      </c>
      <c r="M170" s="916">
        <v>11830.15</v>
      </c>
      <c r="N170" s="916">
        <f t="shared" si="25"/>
        <v>8195.619999999999</v>
      </c>
      <c r="O170" s="933">
        <f t="shared" si="25"/>
        <v>59909.73</v>
      </c>
    </row>
    <row r="171" spans="1:15">
      <c r="A171" s="934" t="s">
        <v>650</v>
      </c>
      <c r="B171" s="916">
        <v>1388.33</v>
      </c>
      <c r="C171" s="916">
        <v>8003.55</v>
      </c>
      <c r="D171" s="974">
        <v>1229.45</v>
      </c>
      <c r="E171" s="916">
        <v>6750.54</v>
      </c>
      <c r="F171" s="915">
        <v>1064.2</v>
      </c>
      <c r="G171" s="937">
        <v>6107.83</v>
      </c>
      <c r="H171" s="916">
        <v>1026.1199999999999</v>
      </c>
      <c r="I171" s="916">
        <v>6059.99</v>
      </c>
      <c r="J171" s="916">
        <v>1176.6500000000001</v>
      </c>
      <c r="K171" s="916">
        <v>6874.98</v>
      </c>
      <c r="L171" s="916">
        <v>1485.77</v>
      </c>
      <c r="M171" s="916">
        <v>8737.01</v>
      </c>
      <c r="N171" s="916">
        <f t="shared" si="25"/>
        <v>7370.52</v>
      </c>
      <c r="O171" s="933">
        <f t="shared" si="25"/>
        <v>42533.9</v>
      </c>
    </row>
    <row r="172" spans="1:15">
      <c r="A172" s="934" t="s">
        <v>60</v>
      </c>
      <c r="B172" s="916">
        <v>2489.8200000000002</v>
      </c>
      <c r="C172" s="916">
        <v>21628.81</v>
      </c>
      <c r="D172" s="974">
        <v>109.4</v>
      </c>
      <c r="E172" s="916">
        <v>962.8</v>
      </c>
      <c r="F172" s="915">
        <v>1198.58</v>
      </c>
      <c r="G172" s="937">
        <v>10547.6</v>
      </c>
      <c r="H172" s="916">
        <v>2192.31</v>
      </c>
      <c r="I172" s="916">
        <v>19743.73</v>
      </c>
      <c r="J172" s="916">
        <v>2971.07</v>
      </c>
      <c r="K172" s="916">
        <v>26759.63</v>
      </c>
      <c r="L172" s="916">
        <v>2282.5500000000002</v>
      </c>
      <c r="M172" s="916">
        <v>20848.8</v>
      </c>
      <c r="N172" s="916">
        <f t="shared" si="25"/>
        <v>11243.73</v>
      </c>
      <c r="O172" s="933">
        <f t="shared" si="25"/>
        <v>100491.37000000001</v>
      </c>
    </row>
    <row r="173" spans="1:15">
      <c r="A173" s="934" t="s">
        <v>651</v>
      </c>
      <c r="B173" s="916">
        <v>0</v>
      </c>
      <c r="C173" s="916">
        <v>0</v>
      </c>
      <c r="D173" s="916">
        <v>0</v>
      </c>
      <c r="E173" s="916">
        <v>0</v>
      </c>
      <c r="F173" s="915">
        <v>0</v>
      </c>
      <c r="G173" s="937">
        <v>0</v>
      </c>
      <c r="H173" s="916">
        <v>0</v>
      </c>
      <c r="I173" s="916">
        <v>0</v>
      </c>
      <c r="J173" s="916">
        <v>0</v>
      </c>
      <c r="K173" s="916">
        <v>0</v>
      </c>
      <c r="L173" s="916">
        <v>0</v>
      </c>
      <c r="M173" s="916">
        <v>0</v>
      </c>
      <c r="N173" s="916">
        <f t="shared" si="25"/>
        <v>0</v>
      </c>
      <c r="O173" s="933">
        <f t="shared" si="25"/>
        <v>0</v>
      </c>
    </row>
    <row r="174" spans="1:15">
      <c r="A174" s="934" t="s">
        <v>652</v>
      </c>
      <c r="B174" s="916">
        <v>0</v>
      </c>
      <c r="C174" s="916">
        <v>0</v>
      </c>
      <c r="D174" s="916">
        <v>0</v>
      </c>
      <c r="E174" s="916">
        <v>0</v>
      </c>
      <c r="F174" s="915">
        <v>0</v>
      </c>
      <c r="G174" s="916">
        <v>0</v>
      </c>
      <c r="H174" s="916">
        <v>0</v>
      </c>
      <c r="I174" s="916">
        <v>0</v>
      </c>
      <c r="J174" s="916">
        <v>0</v>
      </c>
      <c r="K174" s="916">
        <v>0</v>
      </c>
      <c r="L174" s="916">
        <v>0</v>
      </c>
      <c r="M174" s="916">
        <v>0</v>
      </c>
      <c r="N174" s="916">
        <f t="shared" si="25"/>
        <v>0</v>
      </c>
      <c r="O174" s="933">
        <f t="shared" si="25"/>
        <v>0</v>
      </c>
    </row>
    <row r="175" spans="1:15">
      <c r="A175" s="934" t="s">
        <v>653</v>
      </c>
      <c r="B175" s="916">
        <v>0</v>
      </c>
      <c r="C175" s="916">
        <v>0</v>
      </c>
      <c r="D175" s="916">
        <v>0</v>
      </c>
      <c r="E175" s="916">
        <v>0</v>
      </c>
      <c r="F175" s="915">
        <v>0</v>
      </c>
      <c r="G175" s="916">
        <v>0</v>
      </c>
      <c r="H175" s="916">
        <v>0</v>
      </c>
      <c r="I175" s="916">
        <v>0</v>
      </c>
      <c r="J175" s="916">
        <v>0</v>
      </c>
      <c r="K175" s="916">
        <v>0</v>
      </c>
      <c r="L175" s="916">
        <v>0</v>
      </c>
      <c r="M175" s="916">
        <v>0</v>
      </c>
      <c r="N175" s="916">
        <f t="shared" si="25"/>
        <v>0</v>
      </c>
      <c r="O175" s="933">
        <f t="shared" si="25"/>
        <v>0</v>
      </c>
    </row>
    <row r="176" spans="1:15">
      <c r="A176" s="934" t="s">
        <v>654</v>
      </c>
      <c r="B176" s="916">
        <v>0</v>
      </c>
      <c r="C176" s="916">
        <v>0</v>
      </c>
      <c r="D176" s="916">
        <v>0</v>
      </c>
      <c r="E176" s="916">
        <v>0</v>
      </c>
      <c r="F176" s="915">
        <v>0</v>
      </c>
      <c r="G176" s="916">
        <v>0</v>
      </c>
      <c r="H176" s="916">
        <v>0</v>
      </c>
      <c r="I176" s="916">
        <v>0</v>
      </c>
      <c r="J176" s="916">
        <v>35.909999999999997</v>
      </c>
      <c r="K176" s="916">
        <v>1030</v>
      </c>
      <c r="L176" s="916">
        <v>120.76</v>
      </c>
      <c r="M176" s="916">
        <v>2842</v>
      </c>
      <c r="N176" s="916">
        <f t="shared" si="25"/>
        <v>156.67000000000002</v>
      </c>
      <c r="O176" s="933">
        <f t="shared" si="25"/>
        <v>3872</v>
      </c>
    </row>
    <row r="177" spans="1:15">
      <c r="A177" s="934" t="s">
        <v>655</v>
      </c>
      <c r="B177" s="916">
        <v>552.6</v>
      </c>
      <c r="C177" s="916">
        <v>3377.67</v>
      </c>
      <c r="D177" s="974">
        <v>420.34</v>
      </c>
      <c r="E177" s="916">
        <v>2449.94</v>
      </c>
      <c r="F177" s="915">
        <v>334.04</v>
      </c>
      <c r="G177" s="937">
        <v>1980.95</v>
      </c>
      <c r="H177" s="916">
        <v>319.95</v>
      </c>
      <c r="I177" s="916">
        <v>1937.31</v>
      </c>
      <c r="J177" s="916">
        <v>774.67</v>
      </c>
      <c r="K177" s="916">
        <v>4287.05</v>
      </c>
      <c r="L177" s="916">
        <v>431.6</v>
      </c>
      <c r="M177" s="916">
        <v>2336.5500000000002</v>
      </c>
      <c r="N177" s="916">
        <f t="shared" si="25"/>
        <v>2833.2</v>
      </c>
      <c r="O177" s="933">
        <f t="shared" si="25"/>
        <v>16369.470000000001</v>
      </c>
    </row>
    <row r="178" spans="1:15">
      <c r="A178" s="934" t="s">
        <v>656</v>
      </c>
      <c r="B178" s="916">
        <v>14.91</v>
      </c>
      <c r="C178" s="916">
        <v>57.4</v>
      </c>
      <c r="D178" s="916">
        <v>6</v>
      </c>
      <c r="E178" s="916">
        <v>23.1</v>
      </c>
      <c r="F178" s="915">
        <v>0</v>
      </c>
      <c r="G178" s="937">
        <v>0</v>
      </c>
      <c r="H178" s="916">
        <v>2.27</v>
      </c>
      <c r="I178" s="916">
        <v>35.369999999999997</v>
      </c>
      <c r="J178" s="916">
        <v>7.27</v>
      </c>
      <c r="K178" s="916">
        <v>160</v>
      </c>
      <c r="L178" s="916">
        <v>0</v>
      </c>
      <c r="M178" s="916">
        <v>0</v>
      </c>
      <c r="N178" s="916">
        <f t="shared" si="25"/>
        <v>30.45</v>
      </c>
      <c r="O178" s="933">
        <f t="shared" si="25"/>
        <v>275.87</v>
      </c>
    </row>
    <row r="179" spans="1:15">
      <c r="A179" s="934" t="s">
        <v>657</v>
      </c>
      <c r="B179" s="916">
        <v>56.46</v>
      </c>
      <c r="C179" s="916">
        <v>680</v>
      </c>
      <c r="D179" s="974">
        <v>18.190000000000001</v>
      </c>
      <c r="E179" s="916">
        <v>236</v>
      </c>
      <c r="F179" s="915">
        <v>11.36</v>
      </c>
      <c r="G179" s="937">
        <v>150</v>
      </c>
      <c r="H179" s="916">
        <v>30.1</v>
      </c>
      <c r="I179" s="916">
        <v>296.37</v>
      </c>
      <c r="J179" s="916">
        <v>10.46</v>
      </c>
      <c r="K179" s="916">
        <v>138</v>
      </c>
      <c r="L179" s="916">
        <v>28.19</v>
      </c>
      <c r="M179" s="916">
        <v>323.5</v>
      </c>
      <c r="N179" s="916">
        <f t="shared" si="25"/>
        <v>154.76000000000002</v>
      </c>
      <c r="O179" s="933">
        <f t="shared" si="25"/>
        <v>1823.87</v>
      </c>
    </row>
    <row r="180" spans="1:15">
      <c r="A180" s="934" t="s">
        <v>658</v>
      </c>
      <c r="B180" s="916">
        <v>63.18</v>
      </c>
      <c r="C180" s="916">
        <v>347.5</v>
      </c>
      <c r="D180" s="974">
        <v>89.09</v>
      </c>
      <c r="E180" s="916">
        <v>477</v>
      </c>
      <c r="F180" s="915">
        <v>52.73</v>
      </c>
      <c r="G180" s="916">
        <v>232</v>
      </c>
      <c r="H180" s="916">
        <v>228.18</v>
      </c>
      <c r="I180" s="916">
        <v>1004.45</v>
      </c>
      <c r="J180" s="916">
        <v>389.08</v>
      </c>
      <c r="K180" s="916">
        <v>1628.5</v>
      </c>
      <c r="L180" s="916">
        <v>265.45999999999998</v>
      </c>
      <c r="M180" s="916">
        <v>1223.5</v>
      </c>
      <c r="N180" s="916">
        <f t="shared" si="25"/>
        <v>1087.72</v>
      </c>
      <c r="O180" s="933">
        <f t="shared" si="25"/>
        <v>4912.95</v>
      </c>
    </row>
    <row r="181" spans="1:15">
      <c r="A181" s="934" t="s">
        <v>659</v>
      </c>
      <c r="B181" s="916">
        <v>5994.6</v>
      </c>
      <c r="C181" s="916">
        <v>11603</v>
      </c>
      <c r="D181" s="974">
        <v>6079.4</v>
      </c>
      <c r="E181" s="916">
        <v>12074.5</v>
      </c>
      <c r="F181" s="915">
        <v>6914</v>
      </c>
      <c r="G181" s="916">
        <v>13551</v>
      </c>
      <c r="H181" s="916">
        <v>6081</v>
      </c>
      <c r="I181" s="916">
        <v>12011.5</v>
      </c>
      <c r="J181" s="916">
        <v>4518</v>
      </c>
      <c r="K181" s="916">
        <v>9246</v>
      </c>
      <c r="L181" s="916">
        <v>4891</v>
      </c>
      <c r="M181" s="916">
        <v>10232</v>
      </c>
      <c r="N181" s="916">
        <f>SUM(B181+D181+F181+H181+J181+L181)</f>
        <v>34478</v>
      </c>
      <c r="O181" s="933">
        <f t="shared" si="25"/>
        <v>68718</v>
      </c>
    </row>
    <row r="182" spans="1:15">
      <c r="A182" s="934" t="s">
        <v>304</v>
      </c>
      <c r="B182" s="916">
        <v>5705.76</v>
      </c>
      <c r="C182" s="916">
        <v>32364.77</v>
      </c>
      <c r="D182" s="974">
        <v>5566.77</v>
      </c>
      <c r="E182" s="916">
        <v>31270.68</v>
      </c>
      <c r="F182" s="915">
        <v>3438.72</v>
      </c>
      <c r="G182" s="916">
        <v>19398.2</v>
      </c>
      <c r="H182" s="916">
        <v>3894.03</v>
      </c>
      <c r="I182" s="916">
        <v>21954.880000000001</v>
      </c>
      <c r="J182" s="916">
        <v>2084.4299999999998</v>
      </c>
      <c r="K182" s="916">
        <v>12282.38</v>
      </c>
      <c r="L182" s="916">
        <v>2215.42</v>
      </c>
      <c r="M182" s="916">
        <v>13965.95</v>
      </c>
      <c r="N182" s="916">
        <f t="shared" ref="N182:N183" si="26">SUM(B182+D182+F182+H182+J182+L182)</f>
        <v>22905.129999999997</v>
      </c>
      <c r="O182" s="933">
        <f t="shared" si="25"/>
        <v>131236.86000000002</v>
      </c>
    </row>
    <row r="183" spans="1:15">
      <c r="A183" s="934" t="s">
        <v>660</v>
      </c>
      <c r="B183" s="916">
        <v>64.36</v>
      </c>
      <c r="C183" s="916">
        <v>237.7</v>
      </c>
      <c r="D183" s="974">
        <v>27.27</v>
      </c>
      <c r="E183" s="916">
        <v>120</v>
      </c>
      <c r="F183" s="937">
        <v>0</v>
      </c>
      <c r="G183" s="937">
        <v>0</v>
      </c>
      <c r="H183" s="916">
        <v>0</v>
      </c>
      <c r="I183" s="916">
        <v>0</v>
      </c>
      <c r="J183" s="916">
        <v>0</v>
      </c>
      <c r="K183" s="916">
        <v>0</v>
      </c>
      <c r="L183" s="916">
        <v>0</v>
      </c>
      <c r="M183" s="916">
        <v>0</v>
      </c>
      <c r="N183" s="916">
        <f t="shared" si="26"/>
        <v>91.63</v>
      </c>
      <c r="O183" s="933">
        <f t="shared" si="25"/>
        <v>357.7</v>
      </c>
    </row>
    <row r="184" spans="1:15">
      <c r="A184" s="934" t="s">
        <v>661</v>
      </c>
      <c r="B184" s="916">
        <v>118.65</v>
      </c>
      <c r="C184" s="916">
        <v>1501</v>
      </c>
      <c r="D184" s="916">
        <v>123.72</v>
      </c>
      <c r="E184" s="916">
        <v>665.5</v>
      </c>
      <c r="F184" s="915">
        <v>153.79</v>
      </c>
      <c r="G184" s="916">
        <v>1835.1999999999998</v>
      </c>
      <c r="H184" s="916">
        <v>281.22000000000003</v>
      </c>
      <c r="I184" s="916">
        <v>3568.02</v>
      </c>
      <c r="J184" s="916">
        <v>208.45</v>
      </c>
      <c r="K184" s="916">
        <v>2867.2</v>
      </c>
      <c r="L184" s="916">
        <v>105.61</v>
      </c>
      <c r="M184" s="916">
        <v>896.1</v>
      </c>
      <c r="N184" s="916">
        <f>SUM(B184+D184+F184+H184+J184+L184)</f>
        <v>991.43999999999994</v>
      </c>
      <c r="O184" s="933">
        <f t="shared" si="25"/>
        <v>11333.019999999999</v>
      </c>
    </row>
    <row r="185" spans="1:15" ht="15">
      <c r="A185" s="935" t="s">
        <v>115</v>
      </c>
      <c r="B185" s="917">
        <f>SUM(B182:B184,B156:B180,B146:B154)</f>
        <v>30703.089999999989</v>
      </c>
      <c r="C185" s="917">
        <f>SUM(C146:C184)</f>
        <v>217337.84</v>
      </c>
      <c r="D185" s="917">
        <f t="shared" ref="D185" si="27">SUM(D182:D184,D156:D180,D146:D154)</f>
        <v>26801</v>
      </c>
      <c r="E185" s="917">
        <f t="shared" ref="E185" si="28">SUM(E146:E184)</f>
        <v>167602.38999999996</v>
      </c>
      <c r="F185" s="917">
        <f t="shared" ref="F185" si="29">SUM(F182:F184,F156:F180,F146:F154)</f>
        <v>23927.049999999996</v>
      </c>
      <c r="G185" s="917">
        <f t="shared" ref="G185" si="30">SUM(G146:G184)</f>
        <v>151318.53000000003</v>
      </c>
      <c r="H185" s="917">
        <f t="shared" ref="H185" si="31">SUM(H182:H184,H156:H180,H146:H154)</f>
        <v>28670.46</v>
      </c>
      <c r="I185" s="917">
        <f t="shared" ref="I185" si="32">SUM(I146:I184)</f>
        <v>182039.55000000002</v>
      </c>
      <c r="J185" s="917">
        <f t="shared" ref="J185" si="33">SUM(J182:J184,J156:J180,J146:J154)</f>
        <v>25240.399999999998</v>
      </c>
      <c r="K185" s="917">
        <f t="shared" ref="K185" si="34">SUM(K146:K184)</f>
        <v>167189.37</v>
      </c>
      <c r="L185" s="917">
        <f t="shared" ref="L185" si="35">SUM(L182:L184,L156:L180,L146:L154)</f>
        <v>20320.059999999994</v>
      </c>
      <c r="M185" s="917">
        <f t="shared" ref="M185" si="36">SUM(M146:M184)</f>
        <v>142857.60000000001</v>
      </c>
      <c r="N185" s="917">
        <f t="shared" si="25"/>
        <v>155662.05999999997</v>
      </c>
      <c r="O185" s="936">
        <f t="shared" si="25"/>
        <v>1028345.28</v>
      </c>
    </row>
    <row r="186" spans="1:15" ht="15">
      <c r="A186" s="935"/>
      <c r="B186" s="917"/>
      <c r="C186" s="917"/>
      <c r="D186" s="917"/>
      <c r="E186" s="917"/>
      <c r="F186" s="959"/>
      <c r="G186" s="917"/>
      <c r="H186" s="959"/>
      <c r="I186" s="917"/>
      <c r="J186" s="917"/>
      <c r="K186" s="917"/>
      <c r="L186" s="917"/>
      <c r="M186" s="917"/>
      <c r="N186" s="917"/>
      <c r="O186" s="933"/>
    </row>
    <row r="187" spans="1:15" ht="15">
      <c r="A187" s="932" t="s">
        <v>481</v>
      </c>
      <c r="B187" s="917"/>
      <c r="C187" s="915"/>
      <c r="D187" s="916"/>
      <c r="E187" s="916"/>
      <c r="F187" s="915"/>
      <c r="G187" s="916"/>
      <c r="H187" s="916"/>
      <c r="I187" s="915"/>
      <c r="J187" s="916"/>
      <c r="K187" s="916"/>
      <c r="L187" s="916"/>
      <c r="M187" s="916"/>
      <c r="N187" s="916" t="s">
        <v>14</v>
      </c>
      <c r="O187" s="933"/>
    </row>
    <row r="188" spans="1:15">
      <c r="A188" s="934" t="s">
        <v>662</v>
      </c>
      <c r="B188" s="916">
        <v>5498.16</v>
      </c>
      <c r="C188" s="937">
        <v>15219.09</v>
      </c>
      <c r="D188" s="974">
        <v>4527.6400000000003</v>
      </c>
      <c r="E188" s="916">
        <v>12554.26</v>
      </c>
      <c r="F188" s="915">
        <v>4881.4399999999996</v>
      </c>
      <c r="G188" s="915">
        <v>13306</v>
      </c>
      <c r="H188" s="916">
        <v>4724.97</v>
      </c>
      <c r="I188" s="916">
        <v>13418.68</v>
      </c>
      <c r="J188" s="916">
        <v>5492.07</v>
      </c>
      <c r="K188" s="916">
        <v>15060.7</v>
      </c>
      <c r="L188" s="916">
        <v>5902.95</v>
      </c>
      <c r="M188" s="916">
        <v>16385.349999999999</v>
      </c>
      <c r="N188" s="916">
        <f>SUM(B188+D188+F188+H188+J188+L188)</f>
        <v>31027.23</v>
      </c>
      <c r="O188" s="933">
        <f>SUM(C188+E188+G188+I188+K188+M188)</f>
        <v>85944.079999999987</v>
      </c>
    </row>
    <row r="189" spans="1:15">
      <c r="A189" s="934" t="s">
        <v>663</v>
      </c>
      <c r="B189" s="916">
        <v>10466.81</v>
      </c>
      <c r="C189" s="937">
        <v>27958.44</v>
      </c>
      <c r="D189" s="974">
        <v>9382.2000000000007</v>
      </c>
      <c r="E189" s="916">
        <v>24498.46</v>
      </c>
      <c r="F189" s="915">
        <v>5356.68</v>
      </c>
      <c r="G189" s="915">
        <v>13750.36</v>
      </c>
      <c r="H189" s="916">
        <v>7050.62</v>
      </c>
      <c r="I189" s="916">
        <v>18236.55</v>
      </c>
      <c r="J189" s="916">
        <v>10313.450000000001</v>
      </c>
      <c r="K189" s="916">
        <v>26849.31</v>
      </c>
      <c r="L189" s="916">
        <v>10853.48</v>
      </c>
      <c r="M189" s="916">
        <v>28192.54</v>
      </c>
      <c r="N189" s="916">
        <f t="shared" ref="N189:O194" si="37">SUM(B189+D189+F189+H189+J189+L189)</f>
        <v>53423.240000000005</v>
      </c>
      <c r="O189" s="933">
        <f t="shared" si="37"/>
        <v>139485.66</v>
      </c>
    </row>
    <row r="190" spans="1:15">
      <c r="A190" s="934" t="s">
        <v>664</v>
      </c>
      <c r="B190" s="916">
        <v>0</v>
      </c>
      <c r="C190" s="937">
        <v>0</v>
      </c>
      <c r="D190" s="916">
        <v>0</v>
      </c>
      <c r="E190" s="916">
        <v>0</v>
      </c>
      <c r="F190" s="915">
        <v>0</v>
      </c>
      <c r="G190" s="915">
        <v>0</v>
      </c>
      <c r="H190" s="916">
        <v>0</v>
      </c>
      <c r="I190" s="916">
        <v>0</v>
      </c>
      <c r="J190" s="916">
        <v>0</v>
      </c>
      <c r="K190" s="916">
        <v>0</v>
      </c>
      <c r="L190" s="916">
        <v>0</v>
      </c>
      <c r="M190" s="916">
        <v>0</v>
      </c>
      <c r="N190" s="916">
        <f t="shared" si="37"/>
        <v>0</v>
      </c>
      <c r="O190" s="933">
        <f t="shared" si="37"/>
        <v>0</v>
      </c>
    </row>
    <row r="191" spans="1:15">
      <c r="A191" s="934" t="s">
        <v>665</v>
      </c>
      <c r="B191" s="916">
        <v>0</v>
      </c>
      <c r="C191" s="937">
        <v>0</v>
      </c>
      <c r="D191" s="916">
        <v>0</v>
      </c>
      <c r="E191" s="916">
        <v>0</v>
      </c>
      <c r="F191" s="915">
        <v>0</v>
      </c>
      <c r="G191" s="915">
        <v>0</v>
      </c>
      <c r="H191" s="916">
        <v>0</v>
      </c>
      <c r="I191" s="916">
        <v>0</v>
      </c>
      <c r="J191" s="916">
        <v>0</v>
      </c>
      <c r="K191" s="916">
        <v>0</v>
      </c>
      <c r="L191" s="916">
        <v>0</v>
      </c>
      <c r="M191" s="916">
        <v>0</v>
      </c>
      <c r="N191" s="916">
        <f t="shared" si="37"/>
        <v>0</v>
      </c>
      <c r="O191" s="933">
        <f t="shared" si="37"/>
        <v>0</v>
      </c>
    </row>
    <row r="192" spans="1:15">
      <c r="A192" s="934" t="s">
        <v>666</v>
      </c>
      <c r="B192" s="916">
        <v>4512.5600000000004</v>
      </c>
      <c r="C192" s="937">
        <v>18954.599999999999</v>
      </c>
      <c r="D192" s="974">
        <v>7514.74</v>
      </c>
      <c r="E192" s="916">
        <v>28224.880000000001</v>
      </c>
      <c r="F192" s="915">
        <v>3832.29</v>
      </c>
      <c r="G192" s="915">
        <v>15545.08</v>
      </c>
      <c r="H192" s="916">
        <v>4966.2299999999996</v>
      </c>
      <c r="I192" s="916">
        <v>20592.59</v>
      </c>
      <c r="J192" s="916">
        <v>5371.44</v>
      </c>
      <c r="K192" s="916">
        <v>22169.69</v>
      </c>
      <c r="L192" s="916">
        <v>5156.3599999999997</v>
      </c>
      <c r="M192" s="916">
        <v>21547.82</v>
      </c>
      <c r="N192" s="916">
        <f t="shared" si="37"/>
        <v>31353.62</v>
      </c>
      <c r="O192" s="933">
        <f t="shared" si="37"/>
        <v>127034.66</v>
      </c>
    </row>
    <row r="193" spans="1:15">
      <c r="A193" s="934" t="s">
        <v>667</v>
      </c>
      <c r="B193" s="916">
        <v>3320.17</v>
      </c>
      <c r="C193" s="937">
        <v>15576.22</v>
      </c>
      <c r="D193" s="974">
        <v>3285.3</v>
      </c>
      <c r="E193" s="916">
        <v>15516.97</v>
      </c>
      <c r="F193" s="915">
        <v>3053.66</v>
      </c>
      <c r="G193" s="915">
        <v>14331.95</v>
      </c>
      <c r="H193" s="916">
        <v>2604.15</v>
      </c>
      <c r="I193" s="916">
        <v>12228.97</v>
      </c>
      <c r="J193" s="916">
        <v>2749.86</v>
      </c>
      <c r="K193" s="916">
        <v>12847.3</v>
      </c>
      <c r="L193" s="916">
        <v>2725.35</v>
      </c>
      <c r="M193" s="916">
        <v>12832.69</v>
      </c>
      <c r="N193" s="916">
        <f t="shared" si="37"/>
        <v>17738.490000000002</v>
      </c>
      <c r="O193" s="933">
        <f t="shared" si="37"/>
        <v>83334.100000000006</v>
      </c>
    </row>
    <row r="194" spans="1:15">
      <c r="A194" s="934" t="s">
        <v>668</v>
      </c>
      <c r="B194" s="916">
        <v>0</v>
      </c>
      <c r="C194" s="937">
        <v>0</v>
      </c>
      <c r="D194" s="916">
        <v>0</v>
      </c>
      <c r="E194" s="916">
        <v>0</v>
      </c>
      <c r="F194" s="915">
        <v>0</v>
      </c>
      <c r="G194" s="916">
        <v>0</v>
      </c>
      <c r="H194" s="916">
        <v>0</v>
      </c>
      <c r="I194" s="915">
        <v>0</v>
      </c>
      <c r="J194" s="916">
        <v>0</v>
      </c>
      <c r="K194" s="916">
        <v>0</v>
      </c>
      <c r="L194" s="916">
        <v>0</v>
      </c>
      <c r="M194" s="916">
        <v>0</v>
      </c>
      <c r="N194" s="916">
        <f t="shared" si="37"/>
        <v>0</v>
      </c>
      <c r="O194" s="933">
        <f t="shared" si="37"/>
        <v>0</v>
      </c>
    </row>
    <row r="195" spans="1:15" ht="15">
      <c r="A195" s="935" t="s">
        <v>115</v>
      </c>
      <c r="B195" s="917">
        <f>SUM(B188:B194)</f>
        <v>23797.699999999997</v>
      </c>
      <c r="C195" s="917">
        <f t="shared" ref="C195:M195" si="38">SUM(C188:C194)</f>
        <v>77708.349999999991</v>
      </c>
      <c r="D195" s="917">
        <f t="shared" si="38"/>
        <v>24709.88</v>
      </c>
      <c r="E195" s="917">
        <f t="shared" si="38"/>
        <v>80794.570000000007</v>
      </c>
      <c r="F195" s="917">
        <f t="shared" si="38"/>
        <v>17124.07</v>
      </c>
      <c r="G195" s="917">
        <f t="shared" si="38"/>
        <v>56933.39</v>
      </c>
      <c r="H195" s="917">
        <f t="shared" si="38"/>
        <v>19345.97</v>
      </c>
      <c r="I195" s="917">
        <f t="shared" si="38"/>
        <v>64476.79</v>
      </c>
      <c r="J195" s="917">
        <f t="shared" si="38"/>
        <v>23926.82</v>
      </c>
      <c r="K195" s="917">
        <f t="shared" si="38"/>
        <v>76927</v>
      </c>
      <c r="L195" s="917">
        <f t="shared" si="38"/>
        <v>24638.14</v>
      </c>
      <c r="M195" s="917">
        <f t="shared" si="38"/>
        <v>78958.399999999994</v>
      </c>
      <c r="N195" s="917">
        <f>SUM(B195+D195+F195+H195+J195+L195)</f>
        <v>133542.58000000002</v>
      </c>
      <c r="O195" s="936">
        <f>SUM(C195+E195+G195+I195+K195+M195)</f>
        <v>435798.5</v>
      </c>
    </row>
    <row r="196" spans="1:15" ht="15">
      <c r="A196" s="932" t="s">
        <v>669</v>
      </c>
      <c r="B196" s="916"/>
      <c r="C196" s="915"/>
      <c r="D196" s="916"/>
      <c r="E196" s="916"/>
      <c r="F196" s="915"/>
      <c r="G196" s="916"/>
      <c r="H196" s="915"/>
      <c r="I196" s="916"/>
      <c r="J196" s="916"/>
      <c r="K196" s="916"/>
      <c r="L196" s="916"/>
      <c r="M196" s="916"/>
      <c r="N196" s="916" t="s">
        <v>14</v>
      </c>
      <c r="O196" s="933"/>
    </row>
    <row r="197" spans="1:15">
      <c r="A197" s="934" t="s">
        <v>41</v>
      </c>
      <c r="B197" s="916">
        <v>104</v>
      </c>
      <c r="C197" s="937">
        <v>581.4</v>
      </c>
      <c r="D197" s="974">
        <v>76.59</v>
      </c>
      <c r="E197" s="916">
        <v>456</v>
      </c>
      <c r="F197" s="915">
        <v>24.09</v>
      </c>
      <c r="G197" s="915">
        <v>132.5</v>
      </c>
      <c r="H197" s="1205">
        <v>83.18</v>
      </c>
      <c r="I197" s="1204">
        <v>436</v>
      </c>
      <c r="J197" s="916">
        <v>302.27999999999997</v>
      </c>
      <c r="K197" s="916">
        <v>1701.5</v>
      </c>
      <c r="L197" s="916">
        <v>582.73</v>
      </c>
      <c r="M197" s="916">
        <v>3399.5</v>
      </c>
      <c r="N197" s="916">
        <f>SUM(B197+D197+F197+H197+J197+L197)</f>
        <v>1172.8699999999999</v>
      </c>
      <c r="O197" s="933">
        <f>SUM(C197+E197+G197+I197+K197+M197)</f>
        <v>6706.9</v>
      </c>
    </row>
    <row r="198" spans="1:15">
      <c r="A198" s="934" t="s">
        <v>43</v>
      </c>
      <c r="B198" s="916">
        <v>0</v>
      </c>
      <c r="C198" s="937">
        <v>0</v>
      </c>
      <c r="D198" s="974">
        <v>0</v>
      </c>
      <c r="E198" s="916">
        <v>0</v>
      </c>
      <c r="F198" s="915">
        <v>0.82</v>
      </c>
      <c r="G198" s="915">
        <v>3.6</v>
      </c>
      <c r="H198" s="1205">
        <v>0</v>
      </c>
      <c r="I198" s="937">
        <v>0</v>
      </c>
      <c r="J198" s="916">
        <v>0</v>
      </c>
      <c r="K198" s="916">
        <v>0</v>
      </c>
      <c r="L198" s="916">
        <v>2.14</v>
      </c>
      <c r="M198" s="916">
        <v>9.4</v>
      </c>
      <c r="N198" s="916">
        <f t="shared" ref="N198:O203" si="39">SUM(B198+D198+F198+H198+J198+L198)</f>
        <v>2.96</v>
      </c>
      <c r="O198" s="933">
        <f t="shared" si="39"/>
        <v>13</v>
      </c>
    </row>
    <row r="199" spans="1:15">
      <c r="A199" s="934" t="s">
        <v>55</v>
      </c>
      <c r="B199" s="916">
        <v>818.87</v>
      </c>
      <c r="C199" s="937">
        <v>8467.0400000000009</v>
      </c>
      <c r="D199" s="974">
        <v>546.74</v>
      </c>
      <c r="E199" s="916">
        <v>5231.7</v>
      </c>
      <c r="F199" s="915">
        <v>558.52</v>
      </c>
      <c r="G199" s="915">
        <v>6259.42</v>
      </c>
      <c r="H199" s="1205">
        <v>359.11</v>
      </c>
      <c r="I199" s="1204">
        <v>3891.25</v>
      </c>
      <c r="J199" s="916">
        <v>534.71</v>
      </c>
      <c r="K199" s="916">
        <v>8420.09</v>
      </c>
      <c r="L199" s="916">
        <v>983.4</v>
      </c>
      <c r="M199" s="916">
        <v>13171.98</v>
      </c>
      <c r="N199" s="916">
        <f t="shared" si="39"/>
        <v>3801.3500000000004</v>
      </c>
      <c r="O199" s="933">
        <f t="shared" si="39"/>
        <v>45441.48</v>
      </c>
    </row>
    <row r="200" spans="1:15">
      <c r="A200" s="934" t="s">
        <v>670</v>
      </c>
      <c r="B200" s="916">
        <v>220.60000000000002</v>
      </c>
      <c r="C200" s="937">
        <v>9916.2200000000012</v>
      </c>
      <c r="D200" s="916">
        <v>209.46</v>
      </c>
      <c r="E200" s="916">
        <v>7731.4</v>
      </c>
      <c r="F200" s="915">
        <v>134.54</v>
      </c>
      <c r="G200" s="916">
        <v>6759.8799999999992</v>
      </c>
      <c r="H200" s="1205">
        <v>307.53000000000003</v>
      </c>
      <c r="I200" s="1204">
        <v>16717.87</v>
      </c>
      <c r="J200" s="916">
        <v>202.95</v>
      </c>
      <c r="K200" s="916">
        <v>9111.0299999999988</v>
      </c>
      <c r="L200" s="916">
        <v>430.63</v>
      </c>
      <c r="M200" s="916">
        <v>20917.09</v>
      </c>
      <c r="N200" s="916">
        <f t="shared" si="39"/>
        <v>1505.71</v>
      </c>
      <c r="O200" s="933">
        <f t="shared" si="39"/>
        <v>71153.489999999991</v>
      </c>
    </row>
    <row r="201" spans="1:15">
      <c r="A201" s="934" t="s">
        <v>671</v>
      </c>
      <c r="B201" s="916">
        <v>138.91</v>
      </c>
      <c r="C201" s="937">
        <v>6491.2</v>
      </c>
      <c r="D201" s="974">
        <v>321.05</v>
      </c>
      <c r="E201" s="916">
        <v>16618</v>
      </c>
      <c r="F201" s="915">
        <v>151.03</v>
      </c>
      <c r="G201" s="916">
        <v>7178</v>
      </c>
      <c r="H201" s="1205">
        <v>53.65</v>
      </c>
      <c r="I201" s="937">
        <v>2405.5</v>
      </c>
      <c r="J201" s="916">
        <v>119.49</v>
      </c>
      <c r="K201" s="916">
        <v>6210.51</v>
      </c>
      <c r="L201" s="916">
        <v>137.15</v>
      </c>
      <c r="M201" s="916">
        <v>7054.5</v>
      </c>
      <c r="N201" s="916">
        <f t="shared" si="39"/>
        <v>921.28</v>
      </c>
      <c r="O201" s="933">
        <f t="shared" si="39"/>
        <v>45957.71</v>
      </c>
    </row>
    <row r="202" spans="1:15">
      <c r="A202" s="934" t="s">
        <v>44</v>
      </c>
      <c r="B202" s="916">
        <v>937.42</v>
      </c>
      <c r="C202" s="937">
        <v>11855.6</v>
      </c>
      <c r="D202" s="974">
        <v>591.55999999999995</v>
      </c>
      <c r="E202" s="916">
        <v>7282.2</v>
      </c>
      <c r="F202" s="915">
        <v>499.77</v>
      </c>
      <c r="G202" s="916">
        <v>5705</v>
      </c>
      <c r="H202" s="1205">
        <v>371.75</v>
      </c>
      <c r="I202" s="1204">
        <v>5332.5</v>
      </c>
      <c r="J202" s="916">
        <v>347.9</v>
      </c>
      <c r="K202" s="916">
        <v>5164.3999999999996</v>
      </c>
      <c r="L202" s="916">
        <v>466.77</v>
      </c>
      <c r="M202" s="916">
        <v>7393.2</v>
      </c>
      <c r="N202" s="916">
        <f t="shared" si="39"/>
        <v>3215.17</v>
      </c>
      <c r="O202" s="933">
        <f t="shared" si="39"/>
        <v>42732.899999999994</v>
      </c>
    </row>
    <row r="203" spans="1:15">
      <c r="A203" s="934" t="s">
        <v>40</v>
      </c>
      <c r="B203" s="916">
        <v>5689.6</v>
      </c>
      <c r="C203" s="937">
        <v>60248.42</v>
      </c>
      <c r="D203" s="974">
        <v>5177.92</v>
      </c>
      <c r="E203" s="916">
        <v>56510.27</v>
      </c>
      <c r="F203" s="915">
        <v>3322</v>
      </c>
      <c r="G203" s="916">
        <v>36364.660000000003</v>
      </c>
      <c r="H203" s="916">
        <v>3779.71</v>
      </c>
      <c r="I203" s="916">
        <v>42920.87</v>
      </c>
      <c r="J203" s="916">
        <v>3713.77</v>
      </c>
      <c r="K203" s="916">
        <v>45407.1</v>
      </c>
      <c r="L203" s="916">
        <v>4333.18</v>
      </c>
      <c r="M203" s="916">
        <v>51785.59</v>
      </c>
      <c r="N203" s="916">
        <f t="shared" si="39"/>
        <v>26016.18</v>
      </c>
      <c r="O203" s="933">
        <f t="shared" si="39"/>
        <v>293236.91000000003</v>
      </c>
    </row>
    <row r="204" spans="1:15" ht="15.75" thickBot="1">
      <c r="A204" s="938" t="s">
        <v>115</v>
      </c>
      <c r="B204" s="939">
        <f>SUM(B197:B203)</f>
        <v>7909.4000000000005</v>
      </c>
      <c r="C204" s="939">
        <f t="shared" ref="C204:M204" si="40">SUM(C197:C203)</f>
        <v>97559.88</v>
      </c>
      <c r="D204" s="939">
        <f t="shared" si="40"/>
        <v>6923.32</v>
      </c>
      <c r="E204" s="939">
        <f t="shared" si="40"/>
        <v>93829.569999999992</v>
      </c>
      <c r="F204" s="939">
        <f t="shared" si="40"/>
        <v>4690.7700000000004</v>
      </c>
      <c r="G204" s="939">
        <f t="shared" si="40"/>
        <v>62403.060000000005</v>
      </c>
      <c r="H204" s="939">
        <f t="shared" si="40"/>
        <v>4954.93</v>
      </c>
      <c r="I204" s="939">
        <f t="shared" si="40"/>
        <v>71703.990000000005</v>
      </c>
      <c r="J204" s="939">
        <f t="shared" si="40"/>
        <v>5221.1000000000004</v>
      </c>
      <c r="K204" s="939">
        <f t="shared" si="40"/>
        <v>76014.63</v>
      </c>
      <c r="L204" s="939">
        <f t="shared" si="40"/>
        <v>6936</v>
      </c>
      <c r="M204" s="939">
        <f t="shared" si="40"/>
        <v>103731.26</v>
      </c>
      <c r="N204" s="939">
        <f>SUM(B204+D204+F204+H204+J204+L204)</f>
        <v>36635.520000000004</v>
      </c>
      <c r="O204" s="940">
        <f>SUM(C204+E204+G204+I204+K204+M204)</f>
        <v>505242.39</v>
      </c>
    </row>
    <row r="205" spans="1:15" ht="15" thickTop="1">
      <c r="A205" s="311" t="s">
        <v>339</v>
      </c>
      <c r="B205" s="960"/>
      <c r="C205" s="960"/>
      <c r="D205" s="961"/>
      <c r="E205" s="961"/>
      <c r="F205" s="961"/>
      <c r="G205" s="961"/>
      <c r="H205" s="961"/>
      <c r="I205" s="960"/>
      <c r="J205" s="960"/>
      <c r="K205" s="960"/>
      <c r="L205" s="960"/>
      <c r="M205" s="960"/>
      <c r="N205" s="960"/>
      <c r="O205" s="960"/>
    </row>
    <row r="206" spans="1:15">
      <c r="A206" s="311"/>
      <c r="B206" s="960"/>
      <c r="C206" s="960"/>
      <c r="D206" s="960"/>
      <c r="E206" s="960"/>
      <c r="F206" s="960"/>
      <c r="G206" s="960"/>
      <c r="H206" s="960"/>
      <c r="I206" s="960"/>
      <c r="J206" s="960"/>
      <c r="K206" s="960"/>
      <c r="L206" s="960"/>
      <c r="M206" s="960"/>
      <c r="N206" s="960"/>
      <c r="O206" s="960"/>
    </row>
    <row r="207" spans="1:15" ht="15">
      <c r="A207" s="943" t="s">
        <v>1044</v>
      </c>
      <c r="B207" s="962"/>
      <c r="C207" s="962"/>
      <c r="D207" s="962"/>
      <c r="E207" s="962"/>
      <c r="F207" s="962"/>
      <c r="G207" s="962"/>
      <c r="H207" s="962"/>
      <c r="I207" s="962"/>
      <c r="J207" s="962"/>
      <c r="K207" s="962"/>
      <c r="L207" s="962"/>
      <c r="M207" s="962"/>
      <c r="N207" s="963"/>
      <c r="O207" s="963"/>
    </row>
    <row r="208" spans="1:15" ht="15" thickBot="1">
      <c r="B208" s="960"/>
      <c r="C208" s="960"/>
      <c r="D208" s="960"/>
      <c r="E208" s="960"/>
      <c r="F208" s="960"/>
      <c r="G208" s="960"/>
      <c r="H208" s="960"/>
      <c r="I208" s="960"/>
      <c r="J208" s="960"/>
      <c r="K208" s="960"/>
      <c r="L208" s="960"/>
      <c r="M208" s="960"/>
      <c r="N208" s="937"/>
      <c r="O208" s="937"/>
    </row>
    <row r="209" spans="1:15" ht="15.75" thickTop="1">
      <c r="A209" s="944" t="s">
        <v>14</v>
      </c>
      <c r="B209" s="1563" t="s">
        <v>757</v>
      </c>
      <c r="C209" s="1564"/>
      <c r="D209" s="1563" t="s">
        <v>758</v>
      </c>
      <c r="E209" s="1564"/>
      <c r="F209" s="1563" t="s">
        <v>759</v>
      </c>
      <c r="G209" s="1564"/>
      <c r="H209" s="1563" t="s">
        <v>760</v>
      </c>
      <c r="I209" s="1564"/>
      <c r="J209" s="1563" t="s">
        <v>761</v>
      </c>
      <c r="K209" s="1564"/>
      <c r="L209" s="1563" t="s">
        <v>762</v>
      </c>
      <c r="M209" s="1564"/>
      <c r="N209" s="1563" t="s">
        <v>763</v>
      </c>
      <c r="O209" s="1565"/>
    </row>
    <row r="210" spans="1:15" ht="15">
      <c r="A210" s="924" t="s">
        <v>32</v>
      </c>
      <c r="B210" s="964" t="s">
        <v>239</v>
      </c>
      <c r="C210" s="964" t="s">
        <v>105</v>
      </c>
      <c r="D210" s="964" t="s">
        <v>239</v>
      </c>
      <c r="E210" s="964" t="s">
        <v>105</v>
      </c>
      <c r="F210" s="964" t="s">
        <v>239</v>
      </c>
      <c r="G210" s="964" t="s">
        <v>105</v>
      </c>
      <c r="H210" s="965" t="s">
        <v>239</v>
      </c>
      <c r="I210" s="964" t="s">
        <v>105</v>
      </c>
      <c r="J210" s="964" t="s">
        <v>239</v>
      </c>
      <c r="K210" s="964" t="s">
        <v>105</v>
      </c>
      <c r="L210" s="964" t="s">
        <v>239</v>
      </c>
      <c r="M210" s="964" t="s">
        <v>105</v>
      </c>
      <c r="N210" s="964" t="s">
        <v>239</v>
      </c>
      <c r="O210" s="966" t="s">
        <v>105</v>
      </c>
    </row>
    <row r="211" spans="1:15" ht="15">
      <c r="A211" s="945" t="s">
        <v>14</v>
      </c>
      <c r="B211" s="967" t="s">
        <v>753</v>
      </c>
      <c r="C211" s="967" t="s">
        <v>754</v>
      </c>
      <c r="D211" s="967" t="s">
        <v>753</v>
      </c>
      <c r="E211" s="967" t="s">
        <v>754</v>
      </c>
      <c r="F211" s="967" t="s">
        <v>753</v>
      </c>
      <c r="G211" s="967" t="s">
        <v>754</v>
      </c>
      <c r="H211" s="968" t="s">
        <v>753</v>
      </c>
      <c r="I211" s="967" t="s">
        <v>754</v>
      </c>
      <c r="J211" s="967" t="s">
        <v>753</v>
      </c>
      <c r="K211" s="967" t="s">
        <v>754</v>
      </c>
      <c r="L211" s="967" t="s">
        <v>753</v>
      </c>
      <c r="M211" s="967" t="s">
        <v>754</v>
      </c>
      <c r="N211" s="967" t="s">
        <v>753</v>
      </c>
      <c r="O211" s="969" t="s">
        <v>754</v>
      </c>
    </row>
    <row r="212" spans="1:15" ht="15">
      <c r="A212" s="932" t="s">
        <v>672</v>
      </c>
      <c r="B212" s="916"/>
      <c r="C212" s="916"/>
      <c r="D212" s="916"/>
      <c r="E212" s="916"/>
      <c r="F212" s="916"/>
      <c r="G212" s="916"/>
      <c r="H212" s="915"/>
      <c r="I212" s="916"/>
      <c r="J212" s="916"/>
      <c r="K212" s="916"/>
      <c r="L212" s="916"/>
      <c r="M212" s="916"/>
      <c r="N212" s="916" t="s">
        <v>14</v>
      </c>
      <c r="O212" s="933" t="s">
        <v>14</v>
      </c>
    </row>
    <row r="213" spans="1:15">
      <c r="A213" s="934" t="s">
        <v>673</v>
      </c>
      <c r="B213" s="916">
        <v>0</v>
      </c>
      <c r="C213" s="916">
        <v>0</v>
      </c>
      <c r="D213" s="916">
        <v>0</v>
      </c>
      <c r="E213" s="916">
        <v>0</v>
      </c>
      <c r="F213" s="916">
        <v>0</v>
      </c>
      <c r="G213" s="916">
        <v>0</v>
      </c>
      <c r="H213" s="915">
        <v>0</v>
      </c>
      <c r="I213" s="916">
        <v>0</v>
      </c>
      <c r="J213" s="916">
        <v>0</v>
      </c>
      <c r="K213" s="916">
        <v>0</v>
      </c>
      <c r="L213" s="916">
        <v>0</v>
      </c>
      <c r="M213" s="916">
        <v>0</v>
      </c>
      <c r="N213" s="916">
        <f>SUM(B213+D213+F213+H213+J213+L213)</f>
        <v>0</v>
      </c>
      <c r="O213" s="933">
        <f>SUM(C213+E213+G213+I213+K213+M213)</f>
        <v>0</v>
      </c>
    </row>
    <row r="214" spans="1:15">
      <c r="A214" s="934" t="s">
        <v>674</v>
      </c>
      <c r="B214" s="916">
        <v>0</v>
      </c>
      <c r="C214" s="916">
        <v>0</v>
      </c>
      <c r="D214" s="916">
        <v>0</v>
      </c>
      <c r="E214" s="916">
        <v>0</v>
      </c>
      <c r="F214" s="916">
        <v>0</v>
      </c>
      <c r="G214" s="916">
        <v>0</v>
      </c>
      <c r="H214" s="916">
        <v>0</v>
      </c>
      <c r="I214" s="916">
        <v>0</v>
      </c>
      <c r="J214" s="916">
        <v>0</v>
      </c>
      <c r="K214" s="916">
        <v>0</v>
      </c>
      <c r="L214" s="916">
        <v>41.18</v>
      </c>
      <c r="M214" s="916">
        <v>906</v>
      </c>
      <c r="N214" s="916">
        <f>SUM(B214+D214+F214+H214+J214+L214)</f>
        <v>41.18</v>
      </c>
      <c r="O214" s="933">
        <f>SUM(C214+E214+G214+I214+K214+M214)</f>
        <v>906</v>
      </c>
    </row>
    <row r="215" spans="1:15">
      <c r="A215" s="934" t="s">
        <v>675</v>
      </c>
      <c r="B215" s="916">
        <v>8.19</v>
      </c>
      <c r="C215" s="937">
        <v>70</v>
      </c>
      <c r="D215" s="974">
        <v>3.73</v>
      </c>
      <c r="E215" s="974">
        <v>23</v>
      </c>
      <c r="F215" s="916">
        <v>0.91</v>
      </c>
      <c r="G215" s="916">
        <v>8</v>
      </c>
      <c r="H215" s="916">
        <v>29.99</v>
      </c>
      <c r="I215" s="916">
        <v>246.78</v>
      </c>
      <c r="J215" s="916">
        <v>11.82</v>
      </c>
      <c r="K215" s="916">
        <v>70</v>
      </c>
      <c r="L215" s="916">
        <v>21.82</v>
      </c>
      <c r="M215" s="916">
        <v>120</v>
      </c>
      <c r="N215" s="916">
        <f t="shared" ref="N215:O232" si="41">SUM(B215+D215+F215+H215+J215+L215)</f>
        <v>76.460000000000008</v>
      </c>
      <c r="O215" s="933">
        <f t="shared" si="41"/>
        <v>537.78</v>
      </c>
    </row>
    <row r="216" spans="1:15">
      <c r="A216" s="934" t="s">
        <v>676</v>
      </c>
      <c r="B216" s="916">
        <v>0</v>
      </c>
      <c r="C216" s="937">
        <v>0</v>
      </c>
      <c r="D216" s="916">
        <v>0</v>
      </c>
      <c r="E216" s="916">
        <v>0</v>
      </c>
      <c r="F216" s="916">
        <v>0</v>
      </c>
      <c r="G216" s="916">
        <v>0</v>
      </c>
      <c r="H216" s="916">
        <v>0</v>
      </c>
      <c r="I216" s="916">
        <v>0</v>
      </c>
      <c r="J216" s="916">
        <v>0</v>
      </c>
      <c r="K216" s="916">
        <v>0</v>
      </c>
      <c r="L216" s="916">
        <v>0</v>
      </c>
      <c r="M216" s="916">
        <v>0</v>
      </c>
      <c r="N216" s="916">
        <f t="shared" si="41"/>
        <v>0</v>
      </c>
      <c r="O216" s="933">
        <f t="shared" si="41"/>
        <v>0</v>
      </c>
    </row>
    <row r="217" spans="1:15">
      <c r="A217" s="934" t="s">
        <v>677</v>
      </c>
      <c r="B217" s="916">
        <v>27.3</v>
      </c>
      <c r="C217" s="937">
        <v>720.49</v>
      </c>
      <c r="D217" s="974">
        <v>4.55</v>
      </c>
      <c r="E217" s="974">
        <v>121.28</v>
      </c>
      <c r="F217" s="916">
        <v>0.18</v>
      </c>
      <c r="G217" s="916">
        <v>4</v>
      </c>
      <c r="H217" s="916">
        <v>0</v>
      </c>
      <c r="I217" s="916">
        <v>0</v>
      </c>
      <c r="J217" s="916">
        <v>0</v>
      </c>
      <c r="K217" s="916">
        <v>0</v>
      </c>
      <c r="L217" s="916">
        <v>0</v>
      </c>
      <c r="M217" s="916">
        <v>0</v>
      </c>
      <c r="N217" s="916">
        <f t="shared" si="41"/>
        <v>32.03</v>
      </c>
      <c r="O217" s="933">
        <f t="shared" si="41"/>
        <v>845.77</v>
      </c>
    </row>
    <row r="218" spans="1:15">
      <c r="A218" s="934" t="s">
        <v>678</v>
      </c>
      <c r="B218" s="916">
        <v>275.83999999999997</v>
      </c>
      <c r="C218" s="937">
        <v>1971.75</v>
      </c>
      <c r="D218" s="974">
        <v>292.72000000000003</v>
      </c>
      <c r="E218" s="974">
        <v>2059.83</v>
      </c>
      <c r="F218" s="916">
        <v>175.66</v>
      </c>
      <c r="G218" s="916">
        <v>1232.54</v>
      </c>
      <c r="H218" s="916">
        <v>211.19</v>
      </c>
      <c r="I218" s="916">
        <v>1568.18</v>
      </c>
      <c r="J218" s="916">
        <v>336.57</v>
      </c>
      <c r="K218" s="916">
        <v>2648.73</v>
      </c>
      <c r="L218" s="916">
        <v>417.8</v>
      </c>
      <c r="M218" s="916">
        <v>3360.33</v>
      </c>
      <c r="N218" s="916">
        <f t="shared" si="41"/>
        <v>1709.7799999999997</v>
      </c>
      <c r="O218" s="933">
        <f t="shared" si="41"/>
        <v>12841.36</v>
      </c>
    </row>
    <row r="219" spans="1:15">
      <c r="A219" s="934" t="s">
        <v>679</v>
      </c>
      <c r="B219" s="916">
        <v>388.48</v>
      </c>
      <c r="C219" s="937">
        <v>2576.9899999999998</v>
      </c>
      <c r="D219" s="974">
        <v>596.76</v>
      </c>
      <c r="E219" s="974">
        <v>4182.13</v>
      </c>
      <c r="F219" s="916">
        <v>830.42</v>
      </c>
      <c r="G219" s="916">
        <v>5395.26</v>
      </c>
      <c r="H219" s="916">
        <v>616.29</v>
      </c>
      <c r="I219" s="916">
        <v>4014.32</v>
      </c>
      <c r="J219" s="916">
        <v>1286.42</v>
      </c>
      <c r="K219" s="916">
        <v>8731.3799999999992</v>
      </c>
      <c r="L219" s="916">
        <v>1382.22</v>
      </c>
      <c r="M219" s="916">
        <v>9235.08</v>
      </c>
      <c r="N219" s="916">
        <f t="shared" si="41"/>
        <v>5100.59</v>
      </c>
      <c r="O219" s="933">
        <f t="shared" si="41"/>
        <v>34135.160000000003</v>
      </c>
    </row>
    <row r="220" spans="1:15">
      <c r="A220" s="934" t="s">
        <v>42</v>
      </c>
      <c r="B220" s="916">
        <v>4615.4399999999996</v>
      </c>
      <c r="C220" s="937">
        <v>22338.94</v>
      </c>
      <c r="D220" s="974">
        <v>3764.9</v>
      </c>
      <c r="E220" s="974">
        <v>18233</v>
      </c>
      <c r="F220" s="916">
        <v>3293.61</v>
      </c>
      <c r="G220" s="916">
        <v>15880.42</v>
      </c>
      <c r="H220" s="916">
        <v>3002.3</v>
      </c>
      <c r="I220" s="916">
        <v>14812.97</v>
      </c>
      <c r="J220" s="916">
        <v>3934.38</v>
      </c>
      <c r="K220" s="916">
        <v>20004.46</v>
      </c>
      <c r="L220" s="916">
        <v>4149.53</v>
      </c>
      <c r="M220" s="916">
        <v>20993.06</v>
      </c>
      <c r="N220" s="916">
        <f t="shared" si="41"/>
        <v>22760.16</v>
      </c>
      <c r="O220" s="933">
        <f t="shared" si="41"/>
        <v>112262.85</v>
      </c>
    </row>
    <row r="221" spans="1:15">
      <c r="A221" s="934" t="s">
        <v>680</v>
      </c>
      <c r="B221" s="916">
        <v>3.72</v>
      </c>
      <c r="C221" s="937">
        <v>24.6</v>
      </c>
      <c r="D221" s="974">
        <v>0.36</v>
      </c>
      <c r="E221" s="974">
        <v>2.4</v>
      </c>
      <c r="F221" s="916">
        <v>0</v>
      </c>
      <c r="G221" s="916">
        <v>0</v>
      </c>
      <c r="H221" s="916">
        <v>3.41</v>
      </c>
      <c r="I221" s="916">
        <v>15</v>
      </c>
      <c r="J221" s="916">
        <v>0</v>
      </c>
      <c r="K221" s="916">
        <v>0</v>
      </c>
      <c r="L221" s="916">
        <v>6.18</v>
      </c>
      <c r="M221" s="916">
        <v>27.2</v>
      </c>
      <c r="N221" s="916">
        <f t="shared" si="41"/>
        <v>13.67</v>
      </c>
      <c r="O221" s="933">
        <f t="shared" si="41"/>
        <v>69.2</v>
      </c>
    </row>
    <row r="222" spans="1:15">
      <c r="A222" s="934" t="s">
        <v>681</v>
      </c>
      <c r="B222" s="916">
        <v>675.9</v>
      </c>
      <c r="C222" s="937">
        <v>3828.41</v>
      </c>
      <c r="D222" s="974">
        <v>639.97</v>
      </c>
      <c r="E222" s="974">
        <v>3615.17</v>
      </c>
      <c r="F222" s="916">
        <v>574.07000000000005</v>
      </c>
      <c r="G222" s="916">
        <v>3226</v>
      </c>
      <c r="H222" s="916">
        <v>535.11</v>
      </c>
      <c r="I222" s="916">
        <v>3060.21</v>
      </c>
      <c r="J222" s="916">
        <v>831.09</v>
      </c>
      <c r="K222" s="916">
        <v>5035.41</v>
      </c>
      <c r="L222" s="916">
        <v>678.8</v>
      </c>
      <c r="M222" s="916">
        <v>4066.56</v>
      </c>
      <c r="N222" s="916">
        <f t="shared" si="41"/>
        <v>3934.9400000000005</v>
      </c>
      <c r="O222" s="933">
        <f t="shared" si="41"/>
        <v>22831.760000000002</v>
      </c>
    </row>
    <row r="223" spans="1:15">
      <c r="A223" s="934" t="s">
        <v>45</v>
      </c>
      <c r="B223" s="916">
        <v>300.83</v>
      </c>
      <c r="C223" s="937">
        <v>2051.54</v>
      </c>
      <c r="D223" s="974">
        <v>355.91</v>
      </c>
      <c r="E223" s="974">
        <v>2167.3000000000002</v>
      </c>
      <c r="F223" s="916">
        <v>280.7</v>
      </c>
      <c r="G223" s="916">
        <v>1827.49</v>
      </c>
      <c r="H223" s="916">
        <v>256.3</v>
      </c>
      <c r="I223" s="916">
        <v>1879.23</v>
      </c>
      <c r="J223" s="916">
        <v>329.74</v>
      </c>
      <c r="K223" s="916">
        <v>2293.2399999999998</v>
      </c>
      <c r="L223" s="916">
        <v>197.88</v>
      </c>
      <c r="M223" s="916">
        <v>1388.87</v>
      </c>
      <c r="N223" s="916">
        <f t="shared" si="41"/>
        <v>1721.3600000000001</v>
      </c>
      <c r="O223" s="933">
        <f t="shared" si="41"/>
        <v>11607.669999999998</v>
      </c>
    </row>
    <row r="224" spans="1:15">
      <c r="A224" s="934" t="s">
        <v>682</v>
      </c>
      <c r="B224" s="916">
        <v>0</v>
      </c>
      <c r="C224" s="937">
        <v>0</v>
      </c>
      <c r="D224" s="916">
        <v>0</v>
      </c>
      <c r="E224" s="916">
        <v>0</v>
      </c>
      <c r="F224" s="916">
        <v>0</v>
      </c>
      <c r="G224" s="916">
        <v>0</v>
      </c>
      <c r="H224" s="916">
        <v>0</v>
      </c>
      <c r="I224" s="916">
        <v>0</v>
      </c>
      <c r="J224" s="916">
        <v>0</v>
      </c>
      <c r="K224" s="916">
        <v>0</v>
      </c>
      <c r="L224" s="916">
        <v>0</v>
      </c>
      <c r="M224" s="916">
        <v>0</v>
      </c>
      <c r="N224" s="916">
        <f t="shared" si="41"/>
        <v>0</v>
      </c>
      <c r="O224" s="933">
        <f t="shared" si="41"/>
        <v>0</v>
      </c>
    </row>
    <row r="225" spans="1:15">
      <c r="A225" s="934" t="s">
        <v>47</v>
      </c>
      <c r="B225" s="916">
        <v>2681</v>
      </c>
      <c r="C225" s="937">
        <v>17148.349999999999</v>
      </c>
      <c r="D225" s="974">
        <v>2673.15</v>
      </c>
      <c r="E225" s="974">
        <v>17146.330000000002</v>
      </c>
      <c r="F225" s="916">
        <v>2327.1999999999998</v>
      </c>
      <c r="G225" s="916">
        <v>14757.01</v>
      </c>
      <c r="H225" s="916">
        <v>2549.4699999999998</v>
      </c>
      <c r="I225" s="916">
        <v>16668.330000000002</v>
      </c>
      <c r="J225" s="916">
        <v>3276.67</v>
      </c>
      <c r="K225" s="916">
        <v>21797.78</v>
      </c>
      <c r="L225" s="916">
        <v>2943.73</v>
      </c>
      <c r="M225" s="916">
        <v>19563.73</v>
      </c>
      <c r="N225" s="916">
        <f t="shared" si="41"/>
        <v>16451.22</v>
      </c>
      <c r="O225" s="933">
        <f t="shared" si="41"/>
        <v>107081.53</v>
      </c>
    </row>
    <row r="226" spans="1:15">
      <c r="A226" s="934" t="s">
        <v>683</v>
      </c>
      <c r="B226" s="916">
        <v>0</v>
      </c>
      <c r="C226" s="937">
        <v>0</v>
      </c>
      <c r="D226" s="916">
        <v>0</v>
      </c>
      <c r="E226" s="916">
        <v>0</v>
      </c>
      <c r="F226" s="916">
        <v>0</v>
      </c>
      <c r="G226" s="916">
        <v>0</v>
      </c>
      <c r="H226" s="916">
        <v>2.82</v>
      </c>
      <c r="I226" s="916">
        <v>12.4</v>
      </c>
      <c r="J226" s="916">
        <v>5.08</v>
      </c>
      <c r="K226" s="916">
        <v>22.4</v>
      </c>
      <c r="L226" s="916">
        <v>7.35</v>
      </c>
      <c r="M226" s="916">
        <v>32.4</v>
      </c>
      <c r="N226" s="916">
        <f t="shared" si="41"/>
        <v>15.25</v>
      </c>
      <c r="O226" s="933">
        <f t="shared" si="41"/>
        <v>67.199999999999989</v>
      </c>
    </row>
    <row r="227" spans="1:15">
      <c r="A227" s="934" t="s">
        <v>684</v>
      </c>
      <c r="B227" s="916">
        <v>68.27</v>
      </c>
      <c r="C227" s="937">
        <v>577.58000000000004</v>
      </c>
      <c r="D227" s="974">
        <v>81.56</v>
      </c>
      <c r="E227" s="974">
        <v>718.81</v>
      </c>
      <c r="F227" s="916">
        <v>40.46</v>
      </c>
      <c r="G227" s="916">
        <v>356.93</v>
      </c>
      <c r="H227" s="916">
        <v>32.64</v>
      </c>
      <c r="I227" s="916">
        <v>288.05</v>
      </c>
      <c r="J227" s="916">
        <v>13.42</v>
      </c>
      <c r="K227" s="916">
        <v>118</v>
      </c>
      <c r="L227" s="916">
        <v>130.41999999999999</v>
      </c>
      <c r="M227" s="916">
        <v>1137.77</v>
      </c>
      <c r="N227" s="916">
        <f t="shared" si="41"/>
        <v>366.77</v>
      </c>
      <c r="O227" s="933">
        <f t="shared" si="41"/>
        <v>3197.14</v>
      </c>
    </row>
    <row r="228" spans="1:15">
      <c r="A228" s="934" t="s">
        <v>685</v>
      </c>
      <c r="B228" s="916">
        <v>438.24</v>
      </c>
      <c r="C228" s="937">
        <v>3766.44</v>
      </c>
      <c r="D228" s="974">
        <v>431.7</v>
      </c>
      <c r="E228" s="974">
        <v>3915.12</v>
      </c>
      <c r="F228" s="916">
        <v>414.82</v>
      </c>
      <c r="G228" s="916">
        <v>3299.69</v>
      </c>
      <c r="H228" s="916">
        <v>405.96</v>
      </c>
      <c r="I228" s="916">
        <v>3546.03</v>
      </c>
      <c r="J228" s="916">
        <v>543.41</v>
      </c>
      <c r="K228" s="916">
        <v>4441.26</v>
      </c>
      <c r="L228" s="916">
        <v>279.87</v>
      </c>
      <c r="M228" s="916">
        <v>2454.73</v>
      </c>
      <c r="N228" s="916">
        <f t="shared" si="41"/>
        <v>2514</v>
      </c>
      <c r="O228" s="933">
        <f t="shared" si="41"/>
        <v>21423.27</v>
      </c>
    </row>
    <row r="229" spans="1:15">
      <c r="A229" s="934" t="s">
        <v>686</v>
      </c>
      <c r="B229" s="916">
        <v>640.94000000000005</v>
      </c>
      <c r="C229" s="937">
        <v>5395.45</v>
      </c>
      <c r="D229" s="974">
        <v>584.58000000000004</v>
      </c>
      <c r="E229" s="974">
        <v>4882.6000000000004</v>
      </c>
      <c r="F229" s="916">
        <v>323.29000000000002</v>
      </c>
      <c r="G229" s="916">
        <v>2689.44</v>
      </c>
      <c r="H229" s="916">
        <v>447.52</v>
      </c>
      <c r="I229" s="916">
        <v>3954.28</v>
      </c>
      <c r="J229" s="916">
        <v>348.84</v>
      </c>
      <c r="K229" s="916">
        <v>3213.89</v>
      </c>
      <c r="L229" s="916">
        <v>316.18</v>
      </c>
      <c r="M229" s="916">
        <v>2823.46</v>
      </c>
      <c r="N229" s="916">
        <f t="shared" si="41"/>
        <v>2661.35</v>
      </c>
      <c r="O229" s="933">
        <f t="shared" si="41"/>
        <v>22959.119999999999</v>
      </c>
    </row>
    <row r="230" spans="1:15">
      <c r="A230" s="934" t="s">
        <v>687</v>
      </c>
      <c r="B230" s="916">
        <v>17.73</v>
      </c>
      <c r="C230" s="937">
        <v>175.5</v>
      </c>
      <c r="D230" s="974">
        <v>195.72000000000003</v>
      </c>
      <c r="E230" s="974">
        <v>2138.4</v>
      </c>
      <c r="F230" s="916">
        <v>0</v>
      </c>
      <c r="G230" s="916">
        <v>0</v>
      </c>
      <c r="H230" s="915">
        <v>0</v>
      </c>
      <c r="I230" s="916">
        <v>0</v>
      </c>
      <c r="J230" s="916">
        <v>0</v>
      </c>
      <c r="K230" s="916">
        <v>0</v>
      </c>
      <c r="L230" s="916">
        <v>81.819999999999993</v>
      </c>
      <c r="M230" s="916">
        <v>630</v>
      </c>
      <c r="N230" s="916">
        <f t="shared" si="41"/>
        <v>295.27</v>
      </c>
      <c r="O230" s="933">
        <f t="shared" si="41"/>
        <v>2943.9</v>
      </c>
    </row>
    <row r="231" spans="1:15">
      <c r="A231" s="934" t="s">
        <v>688</v>
      </c>
      <c r="B231" s="916">
        <v>0</v>
      </c>
      <c r="C231" s="937">
        <v>0</v>
      </c>
      <c r="D231" s="974">
        <v>0</v>
      </c>
      <c r="E231" s="974">
        <v>0</v>
      </c>
      <c r="F231" s="916">
        <v>0</v>
      </c>
      <c r="G231" s="916">
        <v>0</v>
      </c>
      <c r="H231" s="915">
        <v>0</v>
      </c>
      <c r="I231" s="916">
        <v>0</v>
      </c>
      <c r="J231" s="916">
        <v>0</v>
      </c>
      <c r="K231" s="916">
        <v>0</v>
      </c>
      <c r="L231" s="916">
        <v>0</v>
      </c>
      <c r="M231" s="916">
        <v>0</v>
      </c>
      <c r="N231" s="916">
        <f t="shared" si="41"/>
        <v>0</v>
      </c>
      <c r="O231" s="933">
        <f t="shared" si="41"/>
        <v>0</v>
      </c>
    </row>
    <row r="232" spans="1:15">
      <c r="A232" s="934" t="s">
        <v>689</v>
      </c>
      <c r="B232" s="916">
        <v>0</v>
      </c>
      <c r="C232" s="937">
        <v>0</v>
      </c>
      <c r="D232" s="916">
        <v>0</v>
      </c>
      <c r="E232" s="916">
        <v>0</v>
      </c>
      <c r="F232" s="916">
        <v>0</v>
      </c>
      <c r="G232" s="916">
        <v>0</v>
      </c>
      <c r="H232" s="915">
        <v>0</v>
      </c>
      <c r="I232" s="916">
        <v>0</v>
      </c>
      <c r="J232" s="916">
        <v>0</v>
      </c>
      <c r="K232" s="916">
        <v>0</v>
      </c>
      <c r="L232" s="916">
        <v>0</v>
      </c>
      <c r="M232" s="916">
        <v>0</v>
      </c>
      <c r="N232" s="916">
        <f t="shared" si="41"/>
        <v>0</v>
      </c>
      <c r="O232" s="933">
        <f t="shared" si="41"/>
        <v>0</v>
      </c>
    </row>
    <row r="233" spans="1:15">
      <c r="A233" s="934" t="s">
        <v>309</v>
      </c>
      <c r="B233" s="916">
        <v>111.05</v>
      </c>
      <c r="C233" s="937">
        <v>1166.26</v>
      </c>
      <c r="D233" s="916">
        <v>261.85000000000002</v>
      </c>
      <c r="E233" s="916">
        <v>2685.5</v>
      </c>
      <c r="F233" s="916">
        <v>31.32</v>
      </c>
      <c r="G233" s="916">
        <v>308.14999999999998</v>
      </c>
      <c r="H233" s="915">
        <v>0</v>
      </c>
      <c r="I233" s="916">
        <v>0</v>
      </c>
      <c r="J233" s="916">
        <v>36.36</v>
      </c>
      <c r="K233" s="916">
        <v>440</v>
      </c>
      <c r="L233" s="916">
        <v>179.54</v>
      </c>
      <c r="M233" s="916">
        <v>1777.5</v>
      </c>
      <c r="N233" s="916">
        <f t="shared" ref="N233:O234" si="42">SUM(B233+D233+F233+H233+J233+L233)</f>
        <v>620.12</v>
      </c>
      <c r="O233" s="933">
        <f t="shared" si="42"/>
        <v>6377.41</v>
      </c>
    </row>
    <row r="234" spans="1:15" ht="15">
      <c r="A234" s="935" t="s">
        <v>115</v>
      </c>
      <c r="B234" s="917">
        <f>SUM(B213:B233)</f>
        <v>10252.93</v>
      </c>
      <c r="C234" s="917">
        <f t="shared" ref="C234:M234" si="43">SUM(C213:C233)</f>
        <v>61812.299999999996</v>
      </c>
      <c r="D234" s="917">
        <f t="shared" si="43"/>
        <v>9887.4599999999991</v>
      </c>
      <c r="E234" s="917">
        <f t="shared" si="43"/>
        <v>61890.87</v>
      </c>
      <c r="F234" s="917">
        <f t="shared" si="43"/>
        <v>8292.64</v>
      </c>
      <c r="G234" s="917">
        <f t="shared" si="43"/>
        <v>48984.930000000008</v>
      </c>
      <c r="H234" s="917">
        <f t="shared" si="43"/>
        <v>8093</v>
      </c>
      <c r="I234" s="917">
        <f t="shared" si="43"/>
        <v>50065.780000000006</v>
      </c>
      <c r="J234" s="917">
        <f t="shared" si="43"/>
        <v>10953.800000000001</v>
      </c>
      <c r="K234" s="917">
        <f t="shared" si="43"/>
        <v>68816.55</v>
      </c>
      <c r="L234" s="917">
        <f t="shared" si="43"/>
        <v>10834.320000000002</v>
      </c>
      <c r="M234" s="917">
        <f t="shared" si="43"/>
        <v>68516.69</v>
      </c>
      <c r="N234" s="917">
        <f t="shared" si="42"/>
        <v>58314.15</v>
      </c>
      <c r="O234" s="936">
        <f t="shared" si="42"/>
        <v>360087.12</v>
      </c>
    </row>
    <row r="235" spans="1:15" ht="15">
      <c r="A235" s="932" t="s">
        <v>690</v>
      </c>
      <c r="B235" s="916"/>
      <c r="C235" s="915"/>
      <c r="D235" s="916"/>
      <c r="E235" s="916"/>
      <c r="F235" s="916"/>
      <c r="G235" s="916"/>
      <c r="H235" s="915"/>
      <c r="I235" s="916"/>
      <c r="J235" s="916"/>
      <c r="K235" s="916"/>
      <c r="L235" s="916"/>
      <c r="M235" s="916"/>
      <c r="N235" s="916"/>
      <c r="O235" s="933" t="s">
        <v>14</v>
      </c>
    </row>
    <row r="236" spans="1:15">
      <c r="A236" s="934" t="s">
        <v>53</v>
      </c>
      <c r="B236" s="916">
        <v>5307.13</v>
      </c>
      <c r="C236" s="937">
        <v>33711.25</v>
      </c>
      <c r="D236" s="974">
        <v>5558.68</v>
      </c>
      <c r="E236" s="916">
        <v>35869.97</v>
      </c>
      <c r="F236" s="915">
        <v>4766.0200000000004</v>
      </c>
      <c r="G236" s="915">
        <v>30591.9</v>
      </c>
      <c r="H236" s="916">
        <v>5134.53</v>
      </c>
      <c r="I236" s="916">
        <v>33786.019999999997</v>
      </c>
      <c r="J236" s="916">
        <v>5572.18</v>
      </c>
      <c r="K236" s="916">
        <v>36397.769999999997</v>
      </c>
      <c r="L236" s="916">
        <v>7089.48</v>
      </c>
      <c r="M236" s="916">
        <v>46347.98</v>
      </c>
      <c r="N236" s="916">
        <f t="shared" ref="N236:O246" si="44">SUM(B236+D236+F236+H236+J236+L236)</f>
        <v>33428.020000000004</v>
      </c>
      <c r="O236" s="933">
        <f t="shared" si="44"/>
        <v>216704.88999999998</v>
      </c>
    </row>
    <row r="237" spans="1:15">
      <c r="A237" s="934" t="s">
        <v>37</v>
      </c>
      <c r="B237" s="916">
        <v>4854.99</v>
      </c>
      <c r="C237" s="937">
        <v>32124.09</v>
      </c>
      <c r="D237" s="974">
        <v>3448.4</v>
      </c>
      <c r="E237" s="916">
        <v>23604.86</v>
      </c>
      <c r="F237" s="915">
        <v>2957.63</v>
      </c>
      <c r="G237" s="915">
        <v>20570.28</v>
      </c>
      <c r="H237" s="916">
        <v>3610.34</v>
      </c>
      <c r="I237" s="916">
        <v>25753.43</v>
      </c>
      <c r="J237" s="916">
        <v>4350.3900000000003</v>
      </c>
      <c r="K237" s="916">
        <v>30813.55</v>
      </c>
      <c r="L237" s="916">
        <v>5248.14</v>
      </c>
      <c r="M237" s="916">
        <v>35706.620000000003</v>
      </c>
      <c r="N237" s="916">
        <f t="shared" si="44"/>
        <v>24469.89</v>
      </c>
      <c r="O237" s="933">
        <f t="shared" si="44"/>
        <v>168572.83</v>
      </c>
    </row>
    <row r="238" spans="1:15">
      <c r="A238" s="934" t="s">
        <v>691</v>
      </c>
      <c r="B238" s="916">
        <v>11.36</v>
      </c>
      <c r="C238" s="937">
        <v>125.09</v>
      </c>
      <c r="D238" s="916">
        <v>0</v>
      </c>
      <c r="E238" s="916">
        <v>0</v>
      </c>
      <c r="F238" s="915">
        <v>0</v>
      </c>
      <c r="G238" s="915">
        <v>0</v>
      </c>
      <c r="H238" s="916">
        <v>0</v>
      </c>
      <c r="I238" s="916">
        <v>0</v>
      </c>
      <c r="J238" s="916">
        <v>42.73</v>
      </c>
      <c r="K238" s="916">
        <v>297.5</v>
      </c>
      <c r="L238" s="916">
        <v>64.099999999999994</v>
      </c>
      <c r="M238" s="916">
        <v>423</v>
      </c>
      <c r="N238" s="916">
        <f t="shared" si="44"/>
        <v>118.19</v>
      </c>
      <c r="O238" s="933">
        <f t="shared" si="44"/>
        <v>845.59</v>
      </c>
    </row>
    <row r="239" spans="1:15">
      <c r="A239" s="934" t="s">
        <v>692</v>
      </c>
      <c r="B239" s="916">
        <v>20.45</v>
      </c>
      <c r="C239" s="937">
        <v>157.5</v>
      </c>
      <c r="D239" s="916">
        <v>0</v>
      </c>
      <c r="E239" s="916">
        <v>0</v>
      </c>
      <c r="F239" s="915">
        <v>0</v>
      </c>
      <c r="G239" s="915">
        <v>0</v>
      </c>
      <c r="H239" s="916">
        <v>0</v>
      </c>
      <c r="I239" s="916">
        <v>0</v>
      </c>
      <c r="J239" s="916">
        <v>47.73</v>
      </c>
      <c r="K239" s="916">
        <v>340</v>
      </c>
      <c r="L239" s="916">
        <v>32.270000000000003</v>
      </c>
      <c r="M239" s="916">
        <v>178</v>
      </c>
      <c r="N239" s="916">
        <f t="shared" si="44"/>
        <v>100.44999999999999</v>
      </c>
      <c r="O239" s="933">
        <f t="shared" si="44"/>
        <v>675.5</v>
      </c>
    </row>
    <row r="240" spans="1:15">
      <c r="A240" s="934" t="s">
        <v>693</v>
      </c>
      <c r="B240" s="916">
        <v>0</v>
      </c>
      <c r="C240" s="937">
        <v>0</v>
      </c>
      <c r="D240" s="916">
        <v>0</v>
      </c>
      <c r="E240" s="916">
        <v>0</v>
      </c>
      <c r="F240" s="915">
        <v>0</v>
      </c>
      <c r="G240" s="915">
        <v>0</v>
      </c>
      <c r="H240" s="916">
        <v>0</v>
      </c>
      <c r="I240" s="916">
        <v>0</v>
      </c>
      <c r="J240" s="916">
        <v>0</v>
      </c>
      <c r="K240" s="916">
        <v>0</v>
      </c>
      <c r="L240" s="916">
        <v>0</v>
      </c>
      <c r="M240" s="916">
        <v>0</v>
      </c>
      <c r="N240" s="916">
        <f t="shared" si="44"/>
        <v>0</v>
      </c>
      <c r="O240" s="933">
        <f t="shared" si="44"/>
        <v>0</v>
      </c>
    </row>
    <row r="241" spans="1:15">
      <c r="A241" s="934" t="s">
        <v>694</v>
      </c>
      <c r="B241" s="916">
        <v>0</v>
      </c>
      <c r="C241" s="937">
        <v>0</v>
      </c>
      <c r="D241" s="974">
        <v>0</v>
      </c>
      <c r="E241" s="916">
        <v>0</v>
      </c>
      <c r="F241" s="915">
        <v>0</v>
      </c>
      <c r="G241" s="915">
        <v>0</v>
      </c>
      <c r="H241" s="916">
        <v>0</v>
      </c>
      <c r="I241" s="916">
        <v>0</v>
      </c>
      <c r="J241" s="916">
        <v>0</v>
      </c>
      <c r="K241" s="916">
        <v>0</v>
      </c>
      <c r="L241" s="916">
        <v>0</v>
      </c>
      <c r="M241" s="916">
        <v>0</v>
      </c>
      <c r="N241" s="916">
        <f t="shared" si="44"/>
        <v>0</v>
      </c>
      <c r="O241" s="933">
        <f t="shared" si="44"/>
        <v>0</v>
      </c>
    </row>
    <row r="242" spans="1:15">
      <c r="A242" s="934" t="s">
        <v>695</v>
      </c>
      <c r="B242" s="916">
        <v>0</v>
      </c>
      <c r="C242" s="937">
        <v>0</v>
      </c>
      <c r="D242" s="916">
        <v>0</v>
      </c>
      <c r="E242" s="916">
        <v>0</v>
      </c>
      <c r="F242" s="915">
        <v>0</v>
      </c>
      <c r="G242" s="915">
        <v>0</v>
      </c>
      <c r="H242" s="916">
        <v>0</v>
      </c>
      <c r="I242" s="916">
        <v>0</v>
      </c>
      <c r="J242" s="916">
        <v>0</v>
      </c>
      <c r="K242" s="916">
        <v>0</v>
      </c>
      <c r="L242" s="916">
        <v>0</v>
      </c>
      <c r="M242" s="916">
        <v>0</v>
      </c>
      <c r="N242" s="916">
        <f t="shared" si="44"/>
        <v>0</v>
      </c>
      <c r="O242" s="933">
        <f t="shared" si="44"/>
        <v>0</v>
      </c>
    </row>
    <row r="243" spans="1:15">
      <c r="A243" s="934" t="s">
        <v>696</v>
      </c>
      <c r="B243" s="916">
        <v>0</v>
      </c>
      <c r="C243" s="937">
        <v>0</v>
      </c>
      <c r="D243" s="916">
        <v>0</v>
      </c>
      <c r="E243" s="916">
        <v>0</v>
      </c>
      <c r="F243" s="915">
        <v>0</v>
      </c>
      <c r="G243" s="915">
        <v>0</v>
      </c>
      <c r="H243" s="916">
        <v>0</v>
      </c>
      <c r="I243" s="916">
        <v>0</v>
      </c>
      <c r="J243" s="916">
        <v>0</v>
      </c>
      <c r="K243" s="916">
        <v>0</v>
      </c>
      <c r="L243" s="916">
        <v>0</v>
      </c>
      <c r="M243" s="916">
        <v>0</v>
      </c>
      <c r="N243" s="916">
        <f t="shared" si="44"/>
        <v>0</v>
      </c>
      <c r="O243" s="933">
        <f t="shared" si="44"/>
        <v>0</v>
      </c>
    </row>
    <row r="244" spans="1:15">
      <c r="A244" s="934" t="s">
        <v>697</v>
      </c>
      <c r="B244" s="916">
        <v>145.81</v>
      </c>
      <c r="C244" s="937">
        <v>1009.7</v>
      </c>
      <c r="D244" s="974">
        <v>111.82</v>
      </c>
      <c r="E244" s="916">
        <v>841.25</v>
      </c>
      <c r="F244" s="915">
        <v>424.06</v>
      </c>
      <c r="G244" s="915">
        <v>3386</v>
      </c>
      <c r="H244" s="916">
        <v>878.99</v>
      </c>
      <c r="I244" s="916">
        <v>6520.94</v>
      </c>
      <c r="J244" s="916">
        <v>776.18</v>
      </c>
      <c r="K244" s="916">
        <v>6237.15</v>
      </c>
      <c r="L244" s="916">
        <v>550.16999999999996</v>
      </c>
      <c r="M244" s="916">
        <v>4541.6000000000004</v>
      </c>
      <c r="N244" s="916">
        <f t="shared" si="44"/>
        <v>2887.03</v>
      </c>
      <c r="O244" s="933">
        <f t="shared" si="44"/>
        <v>22536.639999999999</v>
      </c>
    </row>
    <row r="245" spans="1:15">
      <c r="A245" s="934" t="s">
        <v>698</v>
      </c>
      <c r="B245" s="916">
        <v>132.27000000000001</v>
      </c>
      <c r="C245" s="937">
        <v>1455</v>
      </c>
      <c r="D245" s="916">
        <v>67.27</v>
      </c>
      <c r="E245" s="916">
        <v>740</v>
      </c>
      <c r="F245" s="915">
        <v>0</v>
      </c>
      <c r="G245" s="915">
        <v>0</v>
      </c>
      <c r="H245" s="916">
        <v>66.37</v>
      </c>
      <c r="I245" s="916">
        <v>730</v>
      </c>
      <c r="J245" s="916">
        <v>0</v>
      </c>
      <c r="K245" s="916">
        <v>0</v>
      </c>
      <c r="L245" s="916">
        <v>0</v>
      </c>
      <c r="M245" s="916">
        <v>0</v>
      </c>
      <c r="N245" s="916">
        <f t="shared" si="44"/>
        <v>265.91000000000003</v>
      </c>
      <c r="O245" s="933">
        <f t="shared" si="44"/>
        <v>2925</v>
      </c>
    </row>
    <row r="246" spans="1:15">
      <c r="A246" s="934" t="s">
        <v>699</v>
      </c>
      <c r="B246" s="916">
        <v>50.45</v>
      </c>
      <c r="C246" s="937">
        <v>388.5</v>
      </c>
      <c r="D246" s="974">
        <v>275.73</v>
      </c>
      <c r="E246" s="916">
        <v>2321.8000000000002</v>
      </c>
      <c r="F246" s="915">
        <v>999.32</v>
      </c>
      <c r="G246" s="915">
        <v>8075.04</v>
      </c>
      <c r="H246" s="916">
        <v>1706.87</v>
      </c>
      <c r="I246" s="916">
        <v>14286.25</v>
      </c>
      <c r="J246" s="916">
        <v>1782.42</v>
      </c>
      <c r="K246" s="916">
        <v>15466.2</v>
      </c>
      <c r="L246" s="916">
        <v>2021.76</v>
      </c>
      <c r="M246" s="916">
        <v>17299.5</v>
      </c>
      <c r="N246" s="916">
        <f t="shared" si="44"/>
        <v>6836.55</v>
      </c>
      <c r="O246" s="933">
        <f t="shared" si="44"/>
        <v>57837.29</v>
      </c>
    </row>
    <row r="247" spans="1:15" ht="15">
      <c r="A247" s="935" t="s">
        <v>115</v>
      </c>
      <c r="B247" s="917">
        <f>SUM(B236:B246)</f>
        <v>10522.460000000001</v>
      </c>
      <c r="C247" s="917">
        <f t="shared" ref="C247:M247" si="45">SUM(C236:C246)</f>
        <v>68971.12999999999</v>
      </c>
      <c r="D247" s="917">
        <f t="shared" si="45"/>
        <v>9461.9</v>
      </c>
      <c r="E247" s="917">
        <f t="shared" si="45"/>
        <v>63377.880000000005</v>
      </c>
      <c r="F247" s="917">
        <f t="shared" si="45"/>
        <v>9147.0300000000007</v>
      </c>
      <c r="G247" s="917">
        <f t="shared" si="45"/>
        <v>62623.22</v>
      </c>
      <c r="H247" s="917">
        <f t="shared" si="45"/>
        <v>11397.099999999999</v>
      </c>
      <c r="I247" s="917">
        <f t="shared" si="45"/>
        <v>81076.639999999999</v>
      </c>
      <c r="J247" s="917">
        <f t="shared" si="45"/>
        <v>12571.63</v>
      </c>
      <c r="K247" s="917">
        <f t="shared" si="45"/>
        <v>89552.169999999984</v>
      </c>
      <c r="L247" s="917">
        <f t="shared" si="45"/>
        <v>15005.92</v>
      </c>
      <c r="M247" s="917">
        <f t="shared" si="45"/>
        <v>104496.70000000001</v>
      </c>
      <c r="N247" s="917">
        <f>SUM(B247+D247+F247+H247+J247+L247)</f>
        <v>68106.039999999994</v>
      </c>
      <c r="O247" s="936">
        <f>SUM(C247+E247+G247+I247+K247+M247)</f>
        <v>470097.74</v>
      </c>
    </row>
    <row r="248" spans="1:15" ht="15">
      <c r="A248" s="932" t="s">
        <v>597</v>
      </c>
      <c r="B248" s="916"/>
      <c r="C248" s="915"/>
      <c r="D248" s="916"/>
      <c r="E248" s="916"/>
      <c r="F248" s="916"/>
      <c r="G248" s="916"/>
      <c r="H248" s="915"/>
      <c r="I248" s="916"/>
      <c r="J248" s="916"/>
      <c r="K248" s="916"/>
      <c r="L248" s="916"/>
      <c r="M248" s="916"/>
      <c r="N248" s="916" t="s">
        <v>14</v>
      </c>
      <c r="O248" s="933" t="s">
        <v>14</v>
      </c>
    </row>
    <row r="249" spans="1:15">
      <c r="A249" s="934" t="s">
        <v>700</v>
      </c>
      <c r="B249" s="916">
        <v>146.06</v>
      </c>
      <c r="C249" s="937">
        <v>1917.39</v>
      </c>
      <c r="D249" s="974">
        <v>167.84</v>
      </c>
      <c r="E249" s="916">
        <v>2217.17</v>
      </c>
      <c r="F249" s="915">
        <v>131.63</v>
      </c>
      <c r="G249" s="915">
        <v>1676.33</v>
      </c>
      <c r="H249" s="916">
        <v>142.74</v>
      </c>
      <c r="I249" s="916">
        <v>2015.78</v>
      </c>
      <c r="J249" s="916">
        <v>140.78</v>
      </c>
      <c r="K249" s="916">
        <v>1808.7</v>
      </c>
      <c r="L249" s="916">
        <v>150.16999999999999</v>
      </c>
      <c r="M249" s="916">
        <v>1982.62</v>
      </c>
      <c r="N249" s="916">
        <f>SUM(B249+D249+F249+H249+J249+L249)</f>
        <v>879.21999999999991</v>
      </c>
      <c r="O249" s="933">
        <f>SUM(C249+E249+G249+I249+K249+M249)</f>
        <v>11617.990000000002</v>
      </c>
    </row>
    <row r="250" spans="1:15">
      <c r="A250" s="934" t="s">
        <v>701</v>
      </c>
      <c r="B250" s="916">
        <v>4.8499999999999996</v>
      </c>
      <c r="C250" s="937">
        <v>266.25</v>
      </c>
      <c r="D250" s="974">
        <v>0</v>
      </c>
      <c r="E250" s="916">
        <v>0</v>
      </c>
      <c r="F250" s="915">
        <v>4.47</v>
      </c>
      <c r="G250" s="915">
        <v>246</v>
      </c>
      <c r="H250" s="916">
        <v>0.05</v>
      </c>
      <c r="I250" s="916">
        <v>3</v>
      </c>
      <c r="J250" s="916">
        <v>6.08</v>
      </c>
      <c r="K250" s="916">
        <v>334.44</v>
      </c>
      <c r="L250" s="916">
        <v>10.38</v>
      </c>
      <c r="M250" s="916">
        <v>521</v>
      </c>
      <c r="N250" s="916">
        <f t="shared" ref="N250:O269" si="46">SUM(B250+D250+F250+H250+J250+L250)</f>
        <v>25.830000000000002</v>
      </c>
      <c r="O250" s="933">
        <f t="shared" si="46"/>
        <v>1370.69</v>
      </c>
    </row>
    <row r="251" spans="1:15">
      <c r="A251" s="934" t="s">
        <v>310</v>
      </c>
      <c r="B251" s="916">
        <v>185.38</v>
      </c>
      <c r="C251" s="937">
        <v>2603.27</v>
      </c>
      <c r="D251" s="974">
        <v>221.68</v>
      </c>
      <c r="E251" s="916">
        <v>2926.4</v>
      </c>
      <c r="F251" s="915">
        <v>145.32</v>
      </c>
      <c r="G251" s="915">
        <v>1923.63</v>
      </c>
      <c r="H251" s="916">
        <v>155.9</v>
      </c>
      <c r="I251" s="916">
        <v>2058.12</v>
      </c>
      <c r="J251" s="916">
        <v>220.44</v>
      </c>
      <c r="K251" s="916">
        <v>2909.15</v>
      </c>
      <c r="L251" s="916">
        <v>237.88</v>
      </c>
      <c r="M251" s="916">
        <v>3139.91</v>
      </c>
      <c r="N251" s="916">
        <f t="shared" si="46"/>
        <v>1166.5999999999999</v>
      </c>
      <c r="O251" s="933">
        <f t="shared" si="46"/>
        <v>15560.48</v>
      </c>
    </row>
    <row r="252" spans="1:15">
      <c r="A252" s="934" t="s">
        <v>702</v>
      </c>
      <c r="B252" s="916">
        <v>913.66</v>
      </c>
      <c r="C252" s="937">
        <v>9525.7099999999991</v>
      </c>
      <c r="D252" s="974">
        <v>611.69000000000005</v>
      </c>
      <c r="E252" s="916">
        <v>6527.9</v>
      </c>
      <c r="F252" s="915">
        <v>448.3</v>
      </c>
      <c r="G252" s="915">
        <v>4884.53</v>
      </c>
      <c r="H252" s="916">
        <v>467.51</v>
      </c>
      <c r="I252" s="916">
        <v>4957.55</v>
      </c>
      <c r="J252" s="916">
        <v>510.4</v>
      </c>
      <c r="K252" s="916">
        <v>5436.89</v>
      </c>
      <c r="L252" s="916">
        <v>467.32</v>
      </c>
      <c r="M252" s="916">
        <v>5133.41</v>
      </c>
      <c r="N252" s="916">
        <f t="shared" si="46"/>
        <v>3418.88</v>
      </c>
      <c r="O252" s="933">
        <f t="shared" si="46"/>
        <v>36465.99</v>
      </c>
    </row>
    <row r="253" spans="1:15">
      <c r="A253" s="934" t="s">
        <v>703</v>
      </c>
      <c r="B253" s="916">
        <v>4.55</v>
      </c>
      <c r="C253" s="937">
        <v>100</v>
      </c>
      <c r="D253" s="916">
        <v>0</v>
      </c>
      <c r="E253" s="916">
        <v>0</v>
      </c>
      <c r="F253" s="915">
        <v>4.55</v>
      </c>
      <c r="G253" s="915">
        <v>100</v>
      </c>
      <c r="H253" s="916">
        <v>0</v>
      </c>
      <c r="I253" s="916">
        <v>0</v>
      </c>
      <c r="J253" s="916">
        <v>9.11</v>
      </c>
      <c r="K253" s="916">
        <v>200.44</v>
      </c>
      <c r="L253" s="916">
        <v>2.27</v>
      </c>
      <c r="M253" s="916">
        <v>50</v>
      </c>
      <c r="N253" s="916">
        <f t="shared" si="46"/>
        <v>20.48</v>
      </c>
      <c r="O253" s="933">
        <f t="shared" si="46"/>
        <v>450.44</v>
      </c>
    </row>
    <row r="254" spans="1:15">
      <c r="A254" s="934" t="s">
        <v>704</v>
      </c>
      <c r="B254" s="916">
        <v>0</v>
      </c>
      <c r="C254" s="937">
        <v>0</v>
      </c>
      <c r="D254" s="916">
        <v>0</v>
      </c>
      <c r="E254" s="916">
        <v>0</v>
      </c>
      <c r="F254" s="915">
        <v>0</v>
      </c>
      <c r="G254" s="915">
        <v>0</v>
      </c>
      <c r="H254" s="916">
        <v>0</v>
      </c>
      <c r="I254" s="916">
        <v>0</v>
      </c>
      <c r="J254" s="916">
        <v>3.23</v>
      </c>
      <c r="K254" s="916">
        <v>128</v>
      </c>
      <c r="L254" s="916">
        <v>0</v>
      </c>
      <c r="M254" s="916">
        <v>0</v>
      </c>
      <c r="N254" s="916">
        <f t="shared" si="46"/>
        <v>3.23</v>
      </c>
      <c r="O254" s="933">
        <f t="shared" si="46"/>
        <v>128</v>
      </c>
    </row>
    <row r="255" spans="1:15">
      <c r="A255" s="934" t="s">
        <v>705</v>
      </c>
      <c r="B255" s="916">
        <v>0</v>
      </c>
      <c r="C255" s="937">
        <v>0</v>
      </c>
      <c r="D255" s="916">
        <v>0</v>
      </c>
      <c r="E255" s="916">
        <v>0</v>
      </c>
      <c r="F255" s="915">
        <v>0</v>
      </c>
      <c r="G255" s="915">
        <v>0</v>
      </c>
      <c r="H255" s="916">
        <v>0</v>
      </c>
      <c r="I255" s="916">
        <v>0</v>
      </c>
      <c r="J255" s="916">
        <v>0</v>
      </c>
      <c r="K255" s="916">
        <v>0</v>
      </c>
      <c r="L255" s="916">
        <v>0</v>
      </c>
      <c r="M255" s="916">
        <v>0</v>
      </c>
      <c r="N255" s="916">
        <f t="shared" si="46"/>
        <v>0</v>
      </c>
      <c r="O255" s="933">
        <f t="shared" si="46"/>
        <v>0</v>
      </c>
    </row>
    <row r="256" spans="1:15">
      <c r="A256" s="934" t="s">
        <v>706</v>
      </c>
      <c r="B256" s="916">
        <v>6.82</v>
      </c>
      <c r="C256" s="937">
        <v>90.05</v>
      </c>
      <c r="D256" s="974">
        <v>7.63</v>
      </c>
      <c r="E256" s="916">
        <v>100.62</v>
      </c>
      <c r="F256" s="915">
        <v>7.45</v>
      </c>
      <c r="G256" s="915">
        <v>98.38</v>
      </c>
      <c r="H256" s="916">
        <v>7.13</v>
      </c>
      <c r="I256" s="916">
        <v>94.21</v>
      </c>
      <c r="J256" s="916">
        <v>3.56</v>
      </c>
      <c r="K256" s="916">
        <v>47.1</v>
      </c>
      <c r="L256" s="916">
        <v>3.57</v>
      </c>
      <c r="M256" s="916">
        <v>47.1</v>
      </c>
      <c r="N256" s="916">
        <f t="shared" si="46"/>
        <v>36.159999999999997</v>
      </c>
      <c r="O256" s="933">
        <f t="shared" si="46"/>
        <v>477.46000000000004</v>
      </c>
    </row>
    <row r="257" spans="1:18">
      <c r="A257" s="934" t="s">
        <v>48</v>
      </c>
      <c r="B257" s="916">
        <v>0</v>
      </c>
      <c r="C257" s="937">
        <v>0</v>
      </c>
      <c r="D257" s="974">
        <v>6.82</v>
      </c>
      <c r="E257" s="916">
        <v>75</v>
      </c>
      <c r="F257" s="915">
        <v>29.09</v>
      </c>
      <c r="G257" s="915">
        <v>384</v>
      </c>
      <c r="H257" s="916">
        <v>55</v>
      </c>
      <c r="I257" s="916">
        <v>726</v>
      </c>
      <c r="J257" s="916">
        <v>95.9</v>
      </c>
      <c r="K257" s="916">
        <v>1275</v>
      </c>
      <c r="L257" s="916">
        <v>102.72</v>
      </c>
      <c r="M257" s="916">
        <v>1356</v>
      </c>
      <c r="N257" s="916">
        <f t="shared" si="46"/>
        <v>289.52999999999997</v>
      </c>
      <c r="O257" s="933">
        <f t="shared" si="46"/>
        <v>3816</v>
      </c>
    </row>
    <row r="258" spans="1:18">
      <c r="A258" s="934" t="s">
        <v>707</v>
      </c>
      <c r="B258" s="916">
        <v>195.45</v>
      </c>
      <c r="C258" s="937">
        <v>2580.0100000000002</v>
      </c>
      <c r="D258" s="974">
        <v>209.08</v>
      </c>
      <c r="E258" s="916">
        <v>2760.01</v>
      </c>
      <c r="F258" s="915">
        <v>27.27</v>
      </c>
      <c r="G258" s="915">
        <v>360</v>
      </c>
      <c r="H258" s="916">
        <v>400</v>
      </c>
      <c r="I258" s="916">
        <v>5560</v>
      </c>
      <c r="J258" s="916">
        <v>482.59</v>
      </c>
      <c r="K258" s="916">
        <v>6930</v>
      </c>
      <c r="L258" s="916">
        <v>529.99</v>
      </c>
      <c r="M258" s="916">
        <v>7836</v>
      </c>
      <c r="N258" s="916">
        <f t="shared" si="46"/>
        <v>1844.3799999999999</v>
      </c>
      <c r="O258" s="933">
        <f t="shared" si="46"/>
        <v>26026.02</v>
      </c>
    </row>
    <row r="259" spans="1:18">
      <c r="A259" s="934" t="s">
        <v>58</v>
      </c>
      <c r="B259" s="916">
        <v>2.5499999999999998</v>
      </c>
      <c r="C259" s="937">
        <v>14</v>
      </c>
      <c r="D259" s="916">
        <v>3.18</v>
      </c>
      <c r="E259" s="916">
        <v>17.5</v>
      </c>
      <c r="F259" s="915">
        <v>10.91</v>
      </c>
      <c r="G259" s="915">
        <v>60</v>
      </c>
      <c r="H259" s="916">
        <v>17.920000000000002</v>
      </c>
      <c r="I259" s="916">
        <v>98.5</v>
      </c>
      <c r="J259" s="916">
        <v>2.73</v>
      </c>
      <c r="K259" s="916">
        <v>15</v>
      </c>
      <c r="L259" s="916">
        <v>2.09</v>
      </c>
      <c r="M259" s="916">
        <v>17.5</v>
      </c>
      <c r="N259" s="916">
        <f t="shared" si="46"/>
        <v>39.379999999999995</v>
      </c>
      <c r="O259" s="933">
        <f t="shared" si="46"/>
        <v>222.5</v>
      </c>
    </row>
    <row r="260" spans="1:18">
      <c r="A260" s="934" t="s">
        <v>708</v>
      </c>
      <c r="B260" s="916">
        <v>0</v>
      </c>
      <c r="C260" s="937">
        <v>0</v>
      </c>
      <c r="D260" s="916">
        <v>0</v>
      </c>
      <c r="E260" s="916">
        <v>0</v>
      </c>
      <c r="F260" s="915">
        <v>0</v>
      </c>
      <c r="G260" s="915">
        <v>0</v>
      </c>
      <c r="H260" s="916">
        <v>0</v>
      </c>
      <c r="I260" s="916">
        <v>0</v>
      </c>
      <c r="J260" s="916">
        <v>0</v>
      </c>
      <c r="K260" s="916">
        <v>0</v>
      </c>
      <c r="L260" s="916">
        <v>0</v>
      </c>
      <c r="M260" s="916">
        <v>0</v>
      </c>
      <c r="N260" s="916">
        <f t="shared" si="46"/>
        <v>0</v>
      </c>
      <c r="O260" s="933">
        <f t="shared" si="46"/>
        <v>0</v>
      </c>
    </row>
    <row r="261" spans="1:18">
      <c r="A261" s="934" t="s">
        <v>709</v>
      </c>
      <c r="B261" s="916">
        <v>199.21</v>
      </c>
      <c r="C261" s="937">
        <v>4460.05</v>
      </c>
      <c r="D261" s="974">
        <v>206.05</v>
      </c>
      <c r="E261" s="916">
        <v>4164.03</v>
      </c>
      <c r="F261" s="915">
        <v>165.18</v>
      </c>
      <c r="G261" s="915">
        <v>4513.4799999999996</v>
      </c>
      <c r="H261" s="916">
        <v>184.3</v>
      </c>
      <c r="I261" s="916">
        <v>5029.6499999999996</v>
      </c>
      <c r="J261" s="916">
        <v>186.68</v>
      </c>
      <c r="K261" s="916">
        <v>5801.91</v>
      </c>
      <c r="L261" s="916">
        <v>240.02</v>
      </c>
      <c r="M261" s="916">
        <v>7432</v>
      </c>
      <c r="N261" s="916">
        <f t="shared" si="46"/>
        <v>1181.44</v>
      </c>
      <c r="O261" s="933">
        <f t="shared" si="46"/>
        <v>31401.119999999999</v>
      </c>
    </row>
    <row r="262" spans="1:18">
      <c r="A262" s="934" t="s">
        <v>710</v>
      </c>
      <c r="B262" s="916">
        <v>0</v>
      </c>
      <c r="C262" s="937">
        <v>0</v>
      </c>
      <c r="D262" s="916">
        <v>0</v>
      </c>
      <c r="E262" s="916">
        <v>0</v>
      </c>
      <c r="F262" s="915">
        <v>0</v>
      </c>
      <c r="G262" s="915">
        <v>0</v>
      </c>
      <c r="H262" s="916">
        <v>0</v>
      </c>
      <c r="I262" s="916">
        <v>0</v>
      </c>
      <c r="J262" s="916">
        <v>2.27</v>
      </c>
      <c r="K262" s="916">
        <v>25</v>
      </c>
      <c r="L262" s="916">
        <v>0</v>
      </c>
      <c r="M262" s="916">
        <v>0</v>
      </c>
      <c r="N262" s="916">
        <f t="shared" si="46"/>
        <v>2.27</v>
      </c>
      <c r="O262" s="933">
        <f t="shared" si="46"/>
        <v>25</v>
      </c>
    </row>
    <row r="263" spans="1:18">
      <c r="A263" s="934" t="s">
        <v>755</v>
      </c>
      <c r="B263" s="916">
        <v>0</v>
      </c>
      <c r="C263" s="937">
        <v>0</v>
      </c>
      <c r="D263" s="916">
        <v>3.37</v>
      </c>
      <c r="E263" s="916">
        <v>148</v>
      </c>
      <c r="F263" s="915">
        <v>5.27</v>
      </c>
      <c r="G263" s="915">
        <v>232</v>
      </c>
      <c r="H263" s="916">
        <v>0.23</v>
      </c>
      <c r="I263" s="916">
        <v>8</v>
      </c>
      <c r="J263" s="916">
        <v>2.73</v>
      </c>
      <c r="K263" s="916">
        <v>120</v>
      </c>
      <c r="L263" s="916">
        <v>0</v>
      </c>
      <c r="M263" s="916">
        <v>0</v>
      </c>
      <c r="N263" s="916">
        <f t="shared" si="46"/>
        <v>11.600000000000001</v>
      </c>
      <c r="O263" s="933">
        <f t="shared" si="46"/>
        <v>508</v>
      </c>
    </row>
    <row r="264" spans="1:18">
      <c r="A264" s="934" t="s">
        <v>711</v>
      </c>
      <c r="B264" s="916">
        <v>174.4</v>
      </c>
      <c r="C264" s="937">
        <v>2395.4</v>
      </c>
      <c r="D264" s="974">
        <v>211.32</v>
      </c>
      <c r="E264" s="916">
        <v>2999.41</v>
      </c>
      <c r="F264" s="915">
        <v>133.57</v>
      </c>
      <c r="G264" s="915">
        <v>1803.37</v>
      </c>
      <c r="H264" s="916">
        <v>102.58</v>
      </c>
      <c r="I264" s="916">
        <v>1474.16</v>
      </c>
      <c r="J264" s="916">
        <v>178.04</v>
      </c>
      <c r="K264" s="916">
        <v>2536.14</v>
      </c>
      <c r="L264" s="916">
        <v>157.09</v>
      </c>
      <c r="M264" s="916">
        <v>2266.9499999999998</v>
      </c>
      <c r="N264" s="916">
        <f t="shared" si="46"/>
        <v>957</v>
      </c>
      <c r="O264" s="933">
        <f t="shared" si="46"/>
        <v>13475.43</v>
      </c>
    </row>
    <row r="265" spans="1:18">
      <c r="A265" s="934" t="s">
        <v>712</v>
      </c>
      <c r="B265" s="916">
        <v>67.75</v>
      </c>
      <c r="C265" s="937">
        <v>1364.06</v>
      </c>
      <c r="D265" s="974">
        <v>47.67</v>
      </c>
      <c r="E265" s="916">
        <v>811.42</v>
      </c>
      <c r="F265" s="915">
        <v>53.28</v>
      </c>
      <c r="G265" s="915">
        <v>1072.25</v>
      </c>
      <c r="H265" s="916">
        <v>55.98</v>
      </c>
      <c r="I265" s="916">
        <v>838.02</v>
      </c>
      <c r="J265" s="916">
        <v>70.05</v>
      </c>
      <c r="K265" s="916">
        <v>1389.36</v>
      </c>
      <c r="L265" s="916">
        <v>60.72</v>
      </c>
      <c r="M265" s="916">
        <v>1320.67</v>
      </c>
      <c r="N265" s="916">
        <f t="shared" si="46"/>
        <v>355.44999999999993</v>
      </c>
      <c r="O265" s="933">
        <f t="shared" si="46"/>
        <v>6795.78</v>
      </c>
    </row>
    <row r="266" spans="1:18">
      <c r="A266" s="934" t="s">
        <v>713</v>
      </c>
      <c r="B266" s="916">
        <v>0</v>
      </c>
      <c r="C266" s="937">
        <v>0</v>
      </c>
      <c r="D266" s="974">
        <v>0</v>
      </c>
      <c r="E266" s="916">
        <v>0</v>
      </c>
      <c r="F266" s="915">
        <v>0</v>
      </c>
      <c r="G266" s="915">
        <v>0</v>
      </c>
      <c r="H266" s="916">
        <v>0</v>
      </c>
      <c r="I266" s="916">
        <v>0</v>
      </c>
      <c r="J266" s="916">
        <v>0</v>
      </c>
      <c r="K266" s="916">
        <v>0</v>
      </c>
      <c r="L266" s="916">
        <v>0</v>
      </c>
      <c r="M266" s="916">
        <v>0</v>
      </c>
      <c r="N266" s="916">
        <f t="shared" si="46"/>
        <v>0</v>
      </c>
      <c r="O266" s="933">
        <f t="shared" si="46"/>
        <v>0</v>
      </c>
    </row>
    <row r="267" spans="1:18">
      <c r="A267" s="934" t="s">
        <v>714</v>
      </c>
      <c r="B267" s="916">
        <v>109</v>
      </c>
      <c r="C267" s="937">
        <v>2722.8</v>
      </c>
      <c r="D267" s="974">
        <v>99.2</v>
      </c>
      <c r="E267" s="916">
        <v>2335.41</v>
      </c>
      <c r="F267" s="915">
        <v>86.9</v>
      </c>
      <c r="G267" s="915">
        <v>2230.34</v>
      </c>
      <c r="H267" s="916">
        <v>70.86</v>
      </c>
      <c r="I267" s="916">
        <v>1677</v>
      </c>
      <c r="J267" s="916">
        <v>101.3</v>
      </c>
      <c r="K267" s="916">
        <v>2170.17</v>
      </c>
      <c r="L267" s="916">
        <v>70.45</v>
      </c>
      <c r="M267" s="916">
        <v>1464.28</v>
      </c>
      <c r="N267" s="916">
        <f t="shared" si="46"/>
        <v>537.71</v>
      </c>
      <c r="O267" s="933">
        <f t="shared" si="46"/>
        <v>12600</v>
      </c>
    </row>
    <row r="268" spans="1:18">
      <c r="A268" s="934" t="s">
        <v>715</v>
      </c>
      <c r="B268" s="916">
        <v>0</v>
      </c>
      <c r="C268" s="937">
        <v>0</v>
      </c>
      <c r="D268" s="916">
        <v>7.73</v>
      </c>
      <c r="E268" s="916">
        <v>85</v>
      </c>
      <c r="F268" s="915">
        <v>6.82</v>
      </c>
      <c r="G268" s="915">
        <v>75</v>
      </c>
      <c r="H268" s="916">
        <v>9.09</v>
      </c>
      <c r="I268" s="916">
        <v>100</v>
      </c>
      <c r="J268" s="916">
        <v>6.82</v>
      </c>
      <c r="K268" s="916">
        <v>30</v>
      </c>
      <c r="L268" s="916">
        <v>16.82</v>
      </c>
      <c r="M268" s="916">
        <v>185</v>
      </c>
      <c r="N268" s="916">
        <f t="shared" si="46"/>
        <v>47.28</v>
      </c>
      <c r="O268" s="933">
        <f t="shared" si="46"/>
        <v>475</v>
      </c>
    </row>
    <row r="269" spans="1:18" ht="15">
      <c r="A269" s="946" t="s">
        <v>0</v>
      </c>
      <c r="B269" s="917">
        <f>SUM(B249:B268)</f>
        <v>2009.6799999999998</v>
      </c>
      <c r="C269" s="917">
        <f t="shared" ref="C269:M269" si="47">SUM(C249:C268)</f>
        <v>28038.99</v>
      </c>
      <c r="D269" s="917">
        <f t="shared" si="47"/>
        <v>1803.26</v>
      </c>
      <c r="E269" s="917">
        <f t="shared" si="47"/>
        <v>25167.87</v>
      </c>
      <c r="F269" s="917">
        <f t="shared" si="47"/>
        <v>1260.01</v>
      </c>
      <c r="G269" s="917">
        <f t="shared" si="47"/>
        <v>19659.309999999998</v>
      </c>
      <c r="H269" s="917">
        <f t="shared" si="47"/>
        <v>1669.2899999999997</v>
      </c>
      <c r="I269" s="917">
        <f t="shared" si="47"/>
        <v>24639.989999999998</v>
      </c>
      <c r="J269" s="917">
        <f t="shared" si="47"/>
        <v>2022.7099999999998</v>
      </c>
      <c r="K269" s="917">
        <f t="shared" si="47"/>
        <v>31157.300000000003</v>
      </c>
      <c r="L269" s="917">
        <f t="shared" si="47"/>
        <v>2051.4900000000002</v>
      </c>
      <c r="M269" s="917">
        <f t="shared" si="47"/>
        <v>32752.440000000002</v>
      </c>
      <c r="N269" s="917">
        <f t="shared" si="46"/>
        <v>10816.439999999999</v>
      </c>
      <c r="O269" s="936">
        <f t="shared" si="46"/>
        <v>161415.90000000002</v>
      </c>
    </row>
    <row r="270" spans="1:18" ht="15">
      <c r="A270" s="946" t="s">
        <v>716</v>
      </c>
      <c r="B270" s="916">
        <v>1121.25</v>
      </c>
      <c r="C270" s="915">
        <v>20949.54</v>
      </c>
      <c r="D270" s="975">
        <v>521.80999999999995</v>
      </c>
      <c r="E270" s="975">
        <v>12370.51</v>
      </c>
      <c r="F270" s="916">
        <v>434.69</v>
      </c>
      <c r="G270" s="916">
        <v>9408.7199999999993</v>
      </c>
      <c r="H270" s="916">
        <v>487.85</v>
      </c>
      <c r="I270" s="916">
        <v>11577.16</v>
      </c>
      <c r="J270" s="916">
        <v>616.96</v>
      </c>
      <c r="K270" s="916">
        <v>12300.51</v>
      </c>
      <c r="L270" s="916">
        <v>668.87</v>
      </c>
      <c r="M270" s="916">
        <v>12835.68</v>
      </c>
      <c r="N270" s="916">
        <f t="shared" ref="N270:O271" si="48">SUM(B270+D270+F270+H270+J270+L270)</f>
        <v>3851.43</v>
      </c>
      <c r="O270" s="933">
        <f t="shared" si="48"/>
        <v>79442.12</v>
      </c>
    </row>
    <row r="271" spans="1:18" ht="15.75" thickBot="1">
      <c r="A271" s="947" t="s">
        <v>756</v>
      </c>
      <c r="B271" s="939">
        <f>B270+B269+B247+B234+B204+B195+B185</f>
        <v>86316.50999999998</v>
      </c>
      <c r="C271" s="939">
        <f t="shared" ref="C271:M271" si="49">C270+C269+C247+C234+C204+C195+C185</f>
        <v>572378.02999999991</v>
      </c>
      <c r="D271" s="939">
        <f t="shared" si="49"/>
        <v>80108.63</v>
      </c>
      <c r="E271" s="939">
        <f t="shared" si="49"/>
        <v>505033.66</v>
      </c>
      <c r="F271" s="939">
        <f t="shared" si="49"/>
        <v>64876.26</v>
      </c>
      <c r="G271" s="939">
        <f t="shared" si="49"/>
        <v>411331.16000000003</v>
      </c>
      <c r="H271" s="939">
        <f t="shared" si="49"/>
        <v>74618.600000000006</v>
      </c>
      <c r="I271" s="939">
        <f t="shared" si="49"/>
        <v>485579.9</v>
      </c>
      <c r="J271" s="939">
        <f t="shared" si="49"/>
        <v>80553.42</v>
      </c>
      <c r="K271" s="939">
        <f t="shared" si="49"/>
        <v>521957.52999999997</v>
      </c>
      <c r="L271" s="939">
        <f t="shared" si="49"/>
        <v>80454.799999999988</v>
      </c>
      <c r="M271" s="939">
        <f t="shared" si="49"/>
        <v>544148.77</v>
      </c>
      <c r="N271" s="939">
        <f t="shared" si="48"/>
        <v>466928.22</v>
      </c>
      <c r="O271" s="940">
        <f t="shared" si="48"/>
        <v>3040429.05</v>
      </c>
      <c r="Q271" s="937"/>
      <c r="R271" s="937"/>
    </row>
    <row r="272" spans="1:18" ht="15.75" thickTop="1">
      <c r="A272" s="971" t="s">
        <v>872</v>
      </c>
      <c r="D272" s="941"/>
      <c r="E272" s="942"/>
      <c r="G272" s="942"/>
      <c r="H272" s="941"/>
      <c r="I272" s="942"/>
      <c r="J272" s="941"/>
      <c r="K272" s="941"/>
      <c r="L272" s="941"/>
      <c r="M272" s="941"/>
      <c r="N272" s="941" t="s">
        <v>14</v>
      </c>
      <c r="O272" s="941" t="s">
        <v>14</v>
      </c>
    </row>
    <row r="273" spans="1:15">
      <c r="A273" s="311" t="s">
        <v>800</v>
      </c>
    </row>
    <row r="274" spans="1:15">
      <c r="A274" s="311" t="s">
        <v>799</v>
      </c>
      <c r="B274" s="922"/>
      <c r="C274" s="922"/>
      <c r="D274" s="922"/>
      <c r="E274" s="922"/>
      <c r="F274" s="922"/>
      <c r="G274" s="922"/>
      <c r="H274" s="922"/>
      <c r="I274" s="922"/>
      <c r="J274" s="922"/>
      <c r="K274" s="922"/>
      <c r="L274" s="922"/>
      <c r="M274" s="922"/>
      <c r="N274" s="922"/>
      <c r="O274" s="922"/>
    </row>
    <row r="275" spans="1:15" ht="15">
      <c r="A275" s="970"/>
    </row>
  </sheetData>
  <mergeCells count="31">
    <mergeCell ref="A3:O3"/>
    <mergeCell ref="A140:O140"/>
    <mergeCell ref="B142:C142"/>
    <mergeCell ref="D142:E142"/>
    <mergeCell ref="F142:G142"/>
    <mergeCell ref="H142:I142"/>
    <mergeCell ref="J142:K142"/>
    <mergeCell ref="L142:M142"/>
    <mergeCell ref="N142:O142"/>
    <mergeCell ref="L5:M5"/>
    <mergeCell ref="N5:O5"/>
    <mergeCell ref="B72:C72"/>
    <mergeCell ref="D72:E72"/>
    <mergeCell ref="F72:G72"/>
    <mergeCell ref="H72:I72"/>
    <mergeCell ref="J72:K72"/>
    <mergeCell ref="L209:M209"/>
    <mergeCell ref="N209:O209"/>
    <mergeCell ref="B209:C209"/>
    <mergeCell ref="D209:E209"/>
    <mergeCell ref="F209:G209"/>
    <mergeCell ref="H209:I209"/>
    <mergeCell ref="J209:K209"/>
    <mergeCell ref="L72:M72"/>
    <mergeCell ref="N72:O72"/>
    <mergeCell ref="B5:C5"/>
    <mergeCell ref="D5:E5"/>
    <mergeCell ref="F5:G5"/>
    <mergeCell ref="H5:I5"/>
    <mergeCell ref="J5:K5"/>
    <mergeCell ref="A70:O70"/>
  </mergeCells>
  <pageMargins left="0.7" right="0.7" top="0.75" bottom="0.75" header="0.3" footer="0.3"/>
  <pageSetup orientation="portrait" r:id="rId1"/>
  <ignoredErrors>
    <ignoredError sqref="N48:O48" formula="1"/>
  </ignoredErrors>
</worksheet>
</file>

<file path=xl/worksheets/sheet33.xml><?xml version="1.0" encoding="utf-8"?>
<worksheet xmlns="http://schemas.openxmlformats.org/spreadsheetml/2006/main" xmlns:r="http://schemas.openxmlformats.org/officeDocument/2006/relationships">
  <sheetPr codeName="Sheet33"/>
  <dimension ref="B1:O118"/>
  <sheetViews>
    <sheetView showGridLines="0" zoomScale="102" zoomScaleNormal="102" workbookViewId="0"/>
  </sheetViews>
  <sheetFormatPr defaultRowHeight="15"/>
  <cols>
    <col min="2" max="2" width="22.33203125" customWidth="1"/>
    <col min="3" max="3" width="10.21875" style="536" customWidth="1"/>
    <col min="4" max="4" width="11.21875" style="663" customWidth="1"/>
    <col min="5" max="5" width="11.21875" style="742" customWidth="1"/>
    <col min="6" max="6" width="11.21875" style="878" customWidth="1"/>
    <col min="7" max="7" width="11.21875" style="1128" customWidth="1"/>
    <col min="8" max="8" width="8.77734375" style="1301"/>
    <col min="9" max="9" width="8.88671875" style="410"/>
    <col min="14" max="14" width="8.77734375" style="878"/>
    <col min="15" max="15" width="8.77734375" style="1128"/>
  </cols>
  <sheetData>
    <row r="1" spans="2:15">
      <c r="B1" s="149" t="s">
        <v>448</v>
      </c>
      <c r="C1" s="15"/>
      <c r="D1" s="15"/>
      <c r="E1" s="15"/>
      <c r="F1" s="15"/>
      <c r="G1" s="15"/>
      <c r="J1" s="277"/>
    </row>
    <row r="2" spans="2:15" s="796" customFormat="1">
      <c r="B2" s="149"/>
      <c r="C2" s="15"/>
      <c r="D2" s="15"/>
      <c r="E2" s="15"/>
      <c r="F2" s="15"/>
      <c r="G2" s="15"/>
      <c r="H2" s="1301"/>
      <c r="N2" s="878"/>
      <c r="O2" s="1128"/>
    </row>
    <row r="3" spans="2:15" s="307" customFormat="1" ht="20.25" customHeight="1">
      <c r="B3" s="1552" t="s">
        <v>984</v>
      </c>
      <c r="C3" s="1552"/>
      <c r="D3" s="1552"/>
      <c r="E3" s="1552"/>
      <c r="F3" s="1552"/>
      <c r="G3" s="1552"/>
      <c r="H3" s="1301"/>
      <c r="I3" s="410"/>
      <c r="N3" s="878"/>
      <c r="O3" s="1128"/>
    </row>
    <row r="4" spans="2:15" ht="10.15" customHeight="1" thickBot="1">
      <c r="C4" s="291"/>
      <c r="D4" s="291"/>
      <c r="E4" s="291"/>
      <c r="F4" s="291"/>
      <c r="G4" s="291"/>
      <c r="H4" s="292"/>
      <c r="I4" s="292"/>
      <c r="J4" s="292"/>
    </row>
    <row r="5" spans="2:15" ht="25.5" customHeight="1">
      <c r="B5" s="289" t="s">
        <v>478</v>
      </c>
      <c r="C5" s="326" t="s">
        <v>813</v>
      </c>
      <c r="D5" s="326" t="s">
        <v>834</v>
      </c>
      <c r="E5" s="901">
        <v>2020</v>
      </c>
      <c r="F5" s="901">
        <v>2021</v>
      </c>
      <c r="G5" s="804">
        <v>2022</v>
      </c>
      <c r="J5" s="364" t="s">
        <v>595</v>
      </c>
    </row>
    <row r="6" spans="2:15" ht="15.75">
      <c r="B6" s="36" t="s">
        <v>491</v>
      </c>
      <c r="C6" s="227">
        <v>299.64999999999998</v>
      </c>
      <c r="D6" s="227">
        <v>596.82000000000005</v>
      </c>
      <c r="E6" s="227">
        <v>0</v>
      </c>
      <c r="F6" s="227">
        <v>58.18</v>
      </c>
      <c r="G6" s="1325">
        <v>129.55000000000001</v>
      </c>
      <c r="J6" s="277"/>
    </row>
    <row r="7" spans="2:15" ht="15.75">
      <c r="B7" s="36" t="s">
        <v>18</v>
      </c>
      <c r="C7" s="227">
        <v>7329.9700000000012</v>
      </c>
      <c r="D7" s="227">
        <v>8529.630000000001</v>
      </c>
      <c r="E7" s="227">
        <v>3597.2899999999995</v>
      </c>
      <c r="F7" s="227">
        <v>6150.47</v>
      </c>
      <c r="G7" s="1325">
        <v>8220.7899999999991</v>
      </c>
      <c r="J7" s="277"/>
    </row>
    <row r="8" spans="2:15" ht="15.75">
      <c r="B8" s="36" t="s">
        <v>492</v>
      </c>
      <c r="C8" s="227">
        <v>35509.199999999997</v>
      </c>
      <c r="D8" s="227">
        <v>41184.99</v>
      </c>
      <c r="E8" s="227">
        <v>18806.23</v>
      </c>
      <c r="F8" s="227">
        <v>21256.799999999996</v>
      </c>
      <c r="G8" s="1325">
        <v>34055.600000000006</v>
      </c>
      <c r="J8" s="15"/>
    </row>
    <row r="9" spans="2:15" ht="15.75" customHeight="1">
      <c r="B9" s="36" t="s">
        <v>493</v>
      </c>
      <c r="C9" s="227">
        <v>57.400000000000006</v>
      </c>
      <c r="D9" s="227">
        <v>38.64</v>
      </c>
      <c r="E9" s="227">
        <v>225.38000000000002</v>
      </c>
      <c r="F9" s="227">
        <v>6.82</v>
      </c>
      <c r="G9" s="1325">
        <v>55.09</v>
      </c>
      <c r="J9" s="15"/>
    </row>
    <row r="10" spans="2:15" ht="15.75">
      <c r="B10" s="36" t="s">
        <v>494</v>
      </c>
      <c r="C10" s="227">
        <v>21567.690000000002</v>
      </c>
      <c r="D10" s="227">
        <v>24726.52</v>
      </c>
      <c r="E10" s="227">
        <v>4860.0399999999991</v>
      </c>
      <c r="F10" s="227">
        <v>7480.81</v>
      </c>
      <c r="G10" s="1325">
        <v>16211.64</v>
      </c>
      <c r="H10" s="382"/>
      <c r="J10" s="396" t="s">
        <v>472</v>
      </c>
      <c r="K10" s="293">
        <v>2018</v>
      </c>
      <c r="L10" s="293">
        <v>2019</v>
      </c>
      <c r="M10" s="792">
        <v>2020</v>
      </c>
      <c r="N10" s="792">
        <v>2021</v>
      </c>
      <c r="O10" s="792">
        <v>2022</v>
      </c>
    </row>
    <row r="11" spans="2:15" ht="15.75">
      <c r="B11" s="36" t="s">
        <v>495</v>
      </c>
      <c r="C11" s="227">
        <v>4727.6100000000006</v>
      </c>
      <c r="D11" s="227">
        <v>4020.29</v>
      </c>
      <c r="E11" s="227">
        <v>1745.0900000000001</v>
      </c>
      <c r="F11" s="227">
        <v>2693.5600000000004</v>
      </c>
      <c r="G11" s="1325">
        <v>3785.7400000000002</v>
      </c>
      <c r="J11" s="79" t="s">
        <v>479</v>
      </c>
      <c r="K11" s="397">
        <v>367.27447000000001</v>
      </c>
      <c r="L11" s="397">
        <v>369.38597000000004</v>
      </c>
      <c r="M11" s="397">
        <f>E43/1000</f>
        <v>125.87716</v>
      </c>
      <c r="N11" s="397">
        <f>F43/1000</f>
        <v>172.73261000000005</v>
      </c>
      <c r="O11" s="397">
        <f>G43/1000</f>
        <v>316.02091000000007</v>
      </c>
    </row>
    <row r="12" spans="2:15" ht="15.75">
      <c r="B12" s="36" t="s">
        <v>497</v>
      </c>
      <c r="C12" s="227">
        <v>254.70999999999998</v>
      </c>
      <c r="D12" s="227">
        <v>278.57</v>
      </c>
      <c r="E12" s="227">
        <v>6.82</v>
      </c>
      <c r="F12" s="227">
        <v>24.09</v>
      </c>
      <c r="G12" s="1325">
        <v>98.47</v>
      </c>
      <c r="J12" s="79" t="s">
        <v>480</v>
      </c>
      <c r="K12" s="397">
        <v>254.82083</v>
      </c>
      <c r="L12" s="397">
        <v>267.01282000000003</v>
      </c>
      <c r="M12" s="397">
        <f>E74/1000</f>
        <v>90.222779999999986</v>
      </c>
      <c r="N12" s="397">
        <f>F74/1000</f>
        <v>115.68584000000001</v>
      </c>
      <c r="O12" s="397">
        <f>G74/1000</f>
        <v>216.39324999999999</v>
      </c>
    </row>
    <row r="13" spans="2:15" ht="15.75">
      <c r="B13" s="36" t="s">
        <v>498</v>
      </c>
      <c r="C13" s="227">
        <v>6565.0640000000003</v>
      </c>
      <c r="D13" s="227">
        <v>9356.9520000000011</v>
      </c>
      <c r="E13" s="227">
        <v>2993.3640000000005</v>
      </c>
      <c r="F13" s="227">
        <v>3963.9380000000006</v>
      </c>
      <c r="G13" s="1325">
        <v>5426.0619999999999</v>
      </c>
      <c r="H13" s="625"/>
      <c r="J13" s="79" t="s">
        <v>481</v>
      </c>
      <c r="K13" s="397">
        <v>319.83195000000001</v>
      </c>
      <c r="L13" s="397">
        <v>335.03802999999999</v>
      </c>
      <c r="M13" s="397">
        <f>E82/1000</f>
        <v>123.53736000000002</v>
      </c>
      <c r="N13" s="397">
        <f>F82/1000</f>
        <v>160.50145999999998</v>
      </c>
      <c r="O13" s="397">
        <f>G82/1000</f>
        <v>275.25745000000001</v>
      </c>
    </row>
    <row r="14" spans="2:15" ht="15.75">
      <c r="B14" s="36" t="s">
        <v>596</v>
      </c>
      <c r="C14" s="227">
        <v>0</v>
      </c>
      <c r="D14" s="227"/>
      <c r="E14" s="227"/>
      <c r="F14" s="227"/>
      <c r="G14" s="1325"/>
      <c r="J14" s="79" t="s">
        <v>482</v>
      </c>
      <c r="K14" s="397">
        <v>162.08555000000001</v>
      </c>
      <c r="L14" s="397">
        <v>143.81877</v>
      </c>
      <c r="M14" s="397">
        <f>E94/1000</f>
        <v>61.176930000000006</v>
      </c>
      <c r="N14" s="397">
        <f>F94/1000</f>
        <v>97.906920000000014</v>
      </c>
      <c r="O14" s="397">
        <f>G94/1000</f>
        <v>134.58794</v>
      </c>
    </row>
    <row r="15" spans="2:15" ht="15.75">
      <c r="B15" s="36" t="s">
        <v>501</v>
      </c>
      <c r="C15" s="227">
        <v>3378.92</v>
      </c>
      <c r="D15" s="227">
        <v>3524.0500000000006</v>
      </c>
      <c r="E15" s="227">
        <v>929.8599999999999</v>
      </c>
      <c r="F15" s="227">
        <v>845.04000000000008</v>
      </c>
      <c r="G15" s="1325">
        <v>1751.32</v>
      </c>
      <c r="J15" s="79" t="s">
        <v>597</v>
      </c>
      <c r="K15" s="397">
        <v>34.637039999999999</v>
      </c>
      <c r="L15" s="397">
        <v>28.415389999999995</v>
      </c>
      <c r="M15" s="397">
        <f>E110/1000</f>
        <v>9.016729999999999</v>
      </c>
      <c r="N15" s="397">
        <f>F110/1000</f>
        <v>11.679240000000002</v>
      </c>
      <c r="O15" s="397">
        <f>G110/1000</f>
        <v>23.083949999999998</v>
      </c>
    </row>
    <row r="16" spans="2:15" ht="15.75">
      <c r="B16" s="36" t="s">
        <v>19</v>
      </c>
      <c r="C16" s="227">
        <v>30691.78</v>
      </c>
      <c r="D16" s="227">
        <v>29153.350000000006</v>
      </c>
      <c r="E16" s="227">
        <v>12839.64</v>
      </c>
      <c r="F16" s="227">
        <v>15380.2</v>
      </c>
      <c r="G16" s="1325">
        <v>20086.650000000001</v>
      </c>
      <c r="J16" s="15"/>
      <c r="L16" s="56"/>
    </row>
    <row r="17" spans="2:10" ht="15.75">
      <c r="B17" s="36" t="s">
        <v>502</v>
      </c>
      <c r="C17" s="227">
        <v>2160.6400000000003</v>
      </c>
      <c r="D17" s="227">
        <v>2449.9499999999998</v>
      </c>
      <c r="E17" s="227">
        <v>199.10999999999999</v>
      </c>
      <c r="F17" s="227">
        <v>912.64</v>
      </c>
      <c r="G17" s="1325">
        <v>1450.9299999999998</v>
      </c>
      <c r="J17" s="15"/>
    </row>
    <row r="18" spans="2:10" ht="15.75">
      <c r="B18" s="36" t="s">
        <v>598</v>
      </c>
      <c r="C18" s="227">
        <v>23025.370000000003</v>
      </c>
      <c r="D18" s="227">
        <v>23980.32</v>
      </c>
      <c r="E18" s="227">
        <v>4363.49</v>
      </c>
      <c r="F18" s="227">
        <v>6714.3099999999995</v>
      </c>
      <c r="G18" s="1325">
        <v>14782.740000000002</v>
      </c>
      <c r="J18" s="15"/>
    </row>
    <row r="19" spans="2:10" ht="15.75">
      <c r="B19" s="36" t="s">
        <v>504</v>
      </c>
      <c r="C19" s="227">
        <v>10188.18</v>
      </c>
      <c r="D19" s="227">
        <v>11671.91</v>
      </c>
      <c r="E19" s="227">
        <v>8477.0499999999993</v>
      </c>
      <c r="F19" s="227">
        <v>9996.68</v>
      </c>
      <c r="G19" s="1325">
        <v>13449.86</v>
      </c>
      <c r="J19" s="294"/>
    </row>
    <row r="20" spans="2:10" ht="15.75">
      <c r="B20" s="36" t="s">
        <v>505</v>
      </c>
      <c r="C20" s="227">
        <v>20455.59</v>
      </c>
      <c r="D20" s="227">
        <v>22885.94</v>
      </c>
      <c r="E20" s="227">
        <v>8161.0999999999995</v>
      </c>
      <c r="F20" s="227">
        <v>15061.41</v>
      </c>
      <c r="G20" s="1325">
        <v>20864.2</v>
      </c>
      <c r="J20" s="15"/>
    </row>
    <row r="21" spans="2:10" ht="15.75">
      <c r="B21" s="36" t="s">
        <v>506</v>
      </c>
      <c r="C21" s="227">
        <v>215.92000000000002</v>
      </c>
      <c r="D21" s="227">
        <v>351.28</v>
      </c>
      <c r="E21" s="227">
        <v>63.83</v>
      </c>
      <c r="F21" s="227">
        <v>110.91</v>
      </c>
      <c r="G21" s="1325">
        <v>194.49999999999997</v>
      </c>
      <c r="J21" s="15"/>
    </row>
    <row r="22" spans="2:10" ht="15.75">
      <c r="B22" s="36" t="s">
        <v>507</v>
      </c>
      <c r="C22" s="227">
        <v>0</v>
      </c>
      <c r="D22" s="227"/>
      <c r="E22" s="227">
        <v>0</v>
      </c>
      <c r="F22" s="227">
        <v>0</v>
      </c>
      <c r="G22" s="1325">
        <v>1.82</v>
      </c>
      <c r="J22" s="15"/>
    </row>
    <row r="23" spans="2:10" ht="15.75">
      <c r="B23" s="36" t="s">
        <v>508</v>
      </c>
      <c r="C23" s="227">
        <v>219.98000000000002</v>
      </c>
      <c r="D23" s="227">
        <v>81.819999999999993</v>
      </c>
      <c r="E23" s="227">
        <v>45.45</v>
      </c>
      <c r="F23" s="227">
        <v>0</v>
      </c>
      <c r="G23" s="1325">
        <v>41.36</v>
      </c>
      <c r="H23" s="625"/>
      <c r="J23" s="15"/>
    </row>
    <row r="24" spans="2:10" ht="15.75">
      <c r="B24" s="36" t="s">
        <v>599</v>
      </c>
      <c r="C24" s="227">
        <v>1417.7300000000002</v>
      </c>
      <c r="D24" s="227">
        <v>531.79999999999995</v>
      </c>
      <c r="E24" s="227">
        <v>140.01</v>
      </c>
      <c r="F24" s="227">
        <v>615.01</v>
      </c>
      <c r="G24" s="1325">
        <v>803.19</v>
      </c>
      <c r="J24" s="15"/>
    </row>
    <row r="25" spans="2:10" ht="15.75">
      <c r="B25" s="36" t="s">
        <v>600</v>
      </c>
      <c r="C25" s="227">
        <v>34359.949999999997</v>
      </c>
      <c r="D25" s="227">
        <v>36731.300000000003</v>
      </c>
      <c r="E25" s="227">
        <v>8643.26</v>
      </c>
      <c r="F25" s="227">
        <v>14397.3</v>
      </c>
      <c r="G25" s="1325">
        <v>37050.79</v>
      </c>
      <c r="J25" s="15"/>
    </row>
    <row r="26" spans="2:10" ht="15.75">
      <c r="B26" s="36" t="s">
        <v>601</v>
      </c>
      <c r="C26" s="227">
        <v>8337.7099999999991</v>
      </c>
      <c r="D26" s="227">
        <v>7822.3099999999995</v>
      </c>
      <c r="E26" s="227">
        <v>2671.49</v>
      </c>
      <c r="F26" s="227">
        <v>3465.17</v>
      </c>
      <c r="G26" s="1325">
        <v>4616.54</v>
      </c>
      <c r="J26" s="15"/>
    </row>
    <row r="27" spans="2:10" ht="15.75">
      <c r="B27" s="36" t="s">
        <v>602</v>
      </c>
      <c r="C27" s="227">
        <v>14262.349999999999</v>
      </c>
      <c r="D27" s="227">
        <v>12275.300000000001</v>
      </c>
      <c r="E27" s="227">
        <v>5632.09</v>
      </c>
      <c r="F27" s="227">
        <v>7994</v>
      </c>
      <c r="G27" s="1325">
        <v>9700.3799999999992</v>
      </c>
      <c r="J27" s="15"/>
    </row>
    <row r="28" spans="2:10" ht="15.75">
      <c r="B28" s="36" t="s">
        <v>603</v>
      </c>
      <c r="C28" s="227">
        <v>0</v>
      </c>
      <c r="D28" s="227">
        <v>0</v>
      </c>
      <c r="E28" s="227">
        <v>0</v>
      </c>
      <c r="F28" s="227">
        <v>0</v>
      </c>
      <c r="G28" s="1325">
        <v>0</v>
      </c>
      <c r="J28" s="15"/>
    </row>
    <row r="29" spans="2:10" ht="15.75">
      <c r="B29" s="36" t="s">
        <v>514</v>
      </c>
      <c r="C29" s="227">
        <v>19737.650000000001</v>
      </c>
      <c r="D29" s="227">
        <v>18202.29</v>
      </c>
      <c r="E29" s="227">
        <v>7266.7000000000007</v>
      </c>
      <c r="F29" s="227">
        <v>9585.8900000000012</v>
      </c>
      <c r="G29" s="1325">
        <v>15269.98</v>
      </c>
      <c r="J29" s="15"/>
    </row>
    <row r="30" spans="2:10" ht="15.75">
      <c r="B30" s="36" t="s">
        <v>515</v>
      </c>
      <c r="C30" s="227">
        <v>19740.11</v>
      </c>
      <c r="D30" s="227">
        <v>21216.129999999997</v>
      </c>
      <c r="E30" s="227">
        <v>7996.43</v>
      </c>
      <c r="F30" s="227">
        <v>9274.17</v>
      </c>
      <c r="G30" s="1325">
        <v>16586.650000000001</v>
      </c>
      <c r="J30" s="15"/>
    </row>
    <row r="31" spans="2:10" ht="15.75">
      <c r="B31" s="36" t="s">
        <v>21</v>
      </c>
      <c r="C31" s="227">
        <v>37313.800000000003</v>
      </c>
      <c r="D31" s="227">
        <v>22557.77</v>
      </c>
      <c r="E31" s="227">
        <v>4877.5</v>
      </c>
      <c r="F31" s="227">
        <v>10694.31</v>
      </c>
      <c r="G31" s="1325">
        <v>29782.1</v>
      </c>
      <c r="J31" s="15"/>
    </row>
    <row r="32" spans="2:10" ht="15.75">
      <c r="B32" s="36" t="s">
        <v>516</v>
      </c>
      <c r="C32" s="227">
        <v>0</v>
      </c>
      <c r="D32" s="227">
        <v>0</v>
      </c>
      <c r="E32" s="227">
        <v>0</v>
      </c>
      <c r="F32" s="227">
        <v>2.73</v>
      </c>
      <c r="G32" s="1325">
        <v>0</v>
      </c>
      <c r="J32" s="15"/>
    </row>
    <row r="33" spans="2:15" ht="15.75">
      <c r="B33" s="36" t="s">
        <v>517</v>
      </c>
      <c r="C33" s="227">
        <v>12</v>
      </c>
      <c r="D33" s="227">
        <v>25.32</v>
      </c>
      <c r="E33" s="227">
        <v>0</v>
      </c>
      <c r="F33" s="227">
        <v>0</v>
      </c>
      <c r="G33" s="1325">
        <v>0</v>
      </c>
      <c r="J33" s="277"/>
    </row>
    <row r="34" spans="2:15" ht="15.75">
      <c r="B34" s="36" t="s">
        <v>519</v>
      </c>
      <c r="C34" s="227">
        <v>217.73000000000002</v>
      </c>
      <c r="D34" s="227">
        <v>197.72000000000003</v>
      </c>
      <c r="E34" s="227">
        <v>81.009999999999991</v>
      </c>
      <c r="F34" s="227">
        <v>230.64999999999998</v>
      </c>
      <c r="G34" s="1325">
        <v>162.58000000000001</v>
      </c>
      <c r="J34" s="277"/>
    </row>
    <row r="35" spans="2:15" ht="15.75">
      <c r="B35" s="36" t="s">
        <v>604</v>
      </c>
      <c r="C35" s="227">
        <v>4369.5400000000009</v>
      </c>
      <c r="D35" s="227">
        <v>4259.83</v>
      </c>
      <c r="E35" s="227">
        <v>924.79</v>
      </c>
      <c r="F35" s="227">
        <v>2477.0299999999997</v>
      </c>
      <c r="G35" s="1325">
        <v>6318.58</v>
      </c>
      <c r="J35" s="277"/>
    </row>
    <row r="36" spans="2:15" ht="15.75">
      <c r="B36" s="36" t="s">
        <v>521</v>
      </c>
      <c r="C36" s="227">
        <v>0</v>
      </c>
      <c r="D36" s="227">
        <v>0</v>
      </c>
      <c r="E36" s="227">
        <v>0</v>
      </c>
      <c r="F36" s="227">
        <v>2.27</v>
      </c>
      <c r="G36" s="1325">
        <v>35.450000000000003</v>
      </c>
      <c r="J36" s="277"/>
    </row>
    <row r="37" spans="2:15" ht="15.75">
      <c r="B37" s="36" t="s">
        <v>522</v>
      </c>
      <c r="C37" s="227">
        <v>620.7399999999999</v>
      </c>
      <c r="D37" s="227">
        <v>838.18000000000006</v>
      </c>
      <c r="E37" s="227">
        <v>59.989999999999995</v>
      </c>
      <c r="F37" s="227">
        <v>184.76999999999998</v>
      </c>
      <c r="G37" s="1325">
        <v>327.22000000000003</v>
      </c>
      <c r="J37" s="277"/>
    </row>
    <row r="38" spans="2:15" ht="15.75" customHeight="1">
      <c r="B38" s="36" t="s">
        <v>523</v>
      </c>
      <c r="C38" s="227">
        <v>1993.38</v>
      </c>
      <c r="D38" s="227">
        <v>1639.99</v>
      </c>
      <c r="E38" s="227">
        <v>1159.71</v>
      </c>
      <c r="F38" s="227">
        <v>1373.6399999999999</v>
      </c>
      <c r="G38" s="1325">
        <v>1896.67</v>
      </c>
      <c r="J38" s="277"/>
    </row>
    <row r="39" spans="2:15" ht="15.75">
      <c r="B39" s="36" t="s">
        <v>605</v>
      </c>
      <c r="C39" s="227">
        <v>51774.514000000003</v>
      </c>
      <c r="D39" s="227">
        <v>64346.92</v>
      </c>
      <c r="E39" s="227">
        <v>21423.886000000006</v>
      </c>
      <c r="F39" s="227">
        <v>38041.212000000007</v>
      </c>
      <c r="G39" s="1325">
        <v>82759.199999999997</v>
      </c>
      <c r="J39" s="396" t="s">
        <v>472</v>
      </c>
      <c r="K39" s="293">
        <v>2018</v>
      </c>
      <c r="L39" s="293">
        <v>2019</v>
      </c>
      <c r="M39" s="792">
        <v>2020</v>
      </c>
      <c r="N39" s="792">
        <v>2021</v>
      </c>
      <c r="O39" s="792">
        <v>2022</v>
      </c>
    </row>
    <row r="40" spans="2:15" ht="15.75">
      <c r="B40" s="36" t="s">
        <v>524</v>
      </c>
      <c r="C40" s="227">
        <v>61503.87</v>
      </c>
      <c r="D40" s="227">
        <v>66040.87999999999</v>
      </c>
      <c r="E40" s="227">
        <v>20960.950000000004</v>
      </c>
      <c r="F40" s="227">
        <v>24515.73</v>
      </c>
      <c r="G40" s="1325">
        <v>55239.079999999994</v>
      </c>
      <c r="J40" s="79" t="s">
        <v>40</v>
      </c>
      <c r="K40" s="397">
        <f t="shared" ref="K40:M40" si="0">K46/1000</f>
        <v>65.640969999999996</v>
      </c>
      <c r="L40" s="397">
        <f t="shared" si="0"/>
        <v>69.994969999999995</v>
      </c>
      <c r="M40" s="397">
        <f t="shared" si="0"/>
        <v>24.13841</v>
      </c>
      <c r="N40" s="397">
        <f t="shared" ref="N40:O40" si="1">N46/1000</f>
        <v>31.3203</v>
      </c>
      <c r="O40" s="397">
        <f t="shared" si="1"/>
        <v>63.454599999999999</v>
      </c>
    </row>
    <row r="41" spans="2:15" ht="15.75">
      <c r="B41" s="36" t="s">
        <v>525</v>
      </c>
      <c r="C41" s="227">
        <v>1171.58</v>
      </c>
      <c r="D41" s="227">
        <v>1305.78</v>
      </c>
      <c r="E41" s="227">
        <v>60.910000000000004</v>
      </c>
      <c r="F41" s="227">
        <v>16.82</v>
      </c>
      <c r="G41" s="1325">
        <v>495.31</v>
      </c>
      <c r="J41" s="79" t="s">
        <v>41</v>
      </c>
      <c r="K41" s="397">
        <v>8.5521700000000003</v>
      </c>
      <c r="L41" s="397">
        <v>4.6530899999999997</v>
      </c>
      <c r="M41" s="397">
        <f>E45/1000</f>
        <v>1.6038699999999999</v>
      </c>
      <c r="N41" s="397">
        <f>F45/1000</f>
        <v>1.82406</v>
      </c>
      <c r="O41" s="397">
        <f>G45/1000</f>
        <v>2.7398800000000003</v>
      </c>
    </row>
    <row r="42" spans="2:15" ht="15.75">
      <c r="B42" s="36" t="s">
        <v>606</v>
      </c>
      <c r="C42" s="227">
        <v>2133.7199999999998</v>
      </c>
      <c r="D42" s="227">
        <v>2267.29</v>
      </c>
      <c r="E42" s="227">
        <v>1081.94</v>
      </c>
      <c r="F42" s="227">
        <v>1211.1999999999998</v>
      </c>
      <c r="G42" s="1325">
        <v>2556.1299999999997</v>
      </c>
      <c r="J42" s="79" t="s">
        <v>42</v>
      </c>
      <c r="K42" s="397">
        <v>49.578600000000002</v>
      </c>
      <c r="L42" s="397">
        <v>49.340940000000003</v>
      </c>
      <c r="M42" s="397">
        <f>E53/1000</f>
        <v>18.836940000000002</v>
      </c>
      <c r="N42" s="397">
        <f>F53/1000</f>
        <v>25.508050000000004</v>
      </c>
      <c r="O42" s="397">
        <f>G53/1000</f>
        <v>45.089580000000005</v>
      </c>
    </row>
    <row r="43" spans="2:15" ht="18.75">
      <c r="B43" s="295" t="s">
        <v>607</v>
      </c>
      <c r="C43" s="671">
        <f>SUM(C6:C42)-(C39+C13)</f>
        <v>367274.47000000003</v>
      </c>
      <c r="D43" s="296">
        <f>SUM(D6:D42)-(D39+D13)</f>
        <v>369385.97</v>
      </c>
      <c r="E43" s="296">
        <f>SUM(E6:E42)-(E39+E13)</f>
        <v>125877.16</v>
      </c>
      <c r="F43" s="296">
        <f>SUM(F6:F42)-(F39+F13)</f>
        <v>172732.61000000004</v>
      </c>
      <c r="G43" s="763">
        <f>SUM(G6:G42)-(G39+G13)</f>
        <v>316020.91000000009</v>
      </c>
      <c r="J43" s="79" t="s">
        <v>55</v>
      </c>
      <c r="K43" s="397">
        <v>13.625719999999999</v>
      </c>
      <c r="L43" s="397">
        <v>17.589239999999997</v>
      </c>
      <c r="M43" s="397">
        <f>E55/1000</f>
        <v>5.2199499999999999</v>
      </c>
      <c r="N43" s="397">
        <f>F55/1000</f>
        <v>8.7640599999999989</v>
      </c>
      <c r="O43" s="397">
        <f>G55/1000</f>
        <v>16.157779999999999</v>
      </c>
    </row>
    <row r="44" spans="2:15" ht="15.75">
      <c r="B44" s="377" t="s">
        <v>529</v>
      </c>
      <c r="C44" s="227">
        <v>13.899999999999999</v>
      </c>
      <c r="D44" s="227"/>
      <c r="E44" s="227">
        <v>9.09</v>
      </c>
      <c r="F44" s="227">
        <v>20.27</v>
      </c>
      <c r="G44" s="1325">
        <v>41.18</v>
      </c>
      <c r="J44" s="79" t="s">
        <v>44</v>
      </c>
      <c r="K44" s="397">
        <v>20.61983</v>
      </c>
      <c r="L44" s="397">
        <v>17.441800000000004</v>
      </c>
      <c r="M44" s="397">
        <f>E64/1000</f>
        <v>3.1107700000000005</v>
      </c>
      <c r="N44" s="397">
        <f>F64/1000</f>
        <v>3.6600200000000003</v>
      </c>
      <c r="O44" s="397">
        <f>G64/1000</f>
        <v>9.8330600000000015</v>
      </c>
    </row>
    <row r="45" spans="2:15" ht="15.75">
      <c r="B45" s="377" t="s">
        <v>608</v>
      </c>
      <c r="C45" s="227">
        <v>8552.17</v>
      </c>
      <c r="D45" s="227">
        <v>4653.09</v>
      </c>
      <c r="E45" s="227">
        <v>1603.87</v>
      </c>
      <c r="F45" s="227">
        <v>1824.06</v>
      </c>
      <c r="G45" s="1325">
        <v>2739.88</v>
      </c>
      <c r="J45" s="729" t="s">
        <v>859</v>
      </c>
    </row>
    <row r="46" spans="2:15" ht="15.75">
      <c r="B46" s="377" t="s">
        <v>532</v>
      </c>
      <c r="C46" s="227">
        <v>359.96</v>
      </c>
      <c r="D46" s="227">
        <v>458.02000000000004</v>
      </c>
      <c r="E46" s="227">
        <v>183.67000000000002</v>
      </c>
      <c r="F46" s="227">
        <v>228.92000000000002</v>
      </c>
      <c r="G46" s="1325">
        <v>195.39000000000001</v>
      </c>
      <c r="J46" s="79"/>
      <c r="K46" s="397">
        <f>C49+C70</f>
        <v>65640.97</v>
      </c>
      <c r="L46" s="397">
        <f>D49+D70</f>
        <v>69994.97</v>
      </c>
      <c r="M46" s="397">
        <f>E49+E70</f>
        <v>24138.41</v>
      </c>
      <c r="N46" s="397">
        <f>F49+F70</f>
        <v>31320.3</v>
      </c>
      <c r="O46" s="397">
        <f>G49+G70</f>
        <v>63454.6</v>
      </c>
    </row>
    <row r="47" spans="2:15" ht="15.75">
      <c r="B47" s="377" t="s">
        <v>533</v>
      </c>
      <c r="C47" s="227">
        <v>188.05</v>
      </c>
      <c r="D47" s="227">
        <v>428.04</v>
      </c>
      <c r="E47" s="227">
        <v>47.73</v>
      </c>
      <c r="F47" s="227">
        <v>250.45000000000002</v>
      </c>
      <c r="G47" s="1325">
        <v>181.6</v>
      </c>
      <c r="J47" s="79"/>
    </row>
    <row r="48" spans="2:15" ht="15.75">
      <c r="B48" s="377" t="s">
        <v>534</v>
      </c>
      <c r="C48" s="227">
        <v>0</v>
      </c>
      <c r="D48" s="227"/>
      <c r="E48" s="227">
        <v>0</v>
      </c>
      <c r="F48" s="227">
        <v>0</v>
      </c>
      <c r="G48" s="1325">
        <v>0</v>
      </c>
      <c r="J48" s="79"/>
    </row>
    <row r="49" spans="2:15" ht="15.75">
      <c r="B49" s="377" t="s">
        <v>535</v>
      </c>
      <c r="C49" s="227">
        <v>576.72</v>
      </c>
      <c r="D49" s="227">
        <v>272.39999999999998</v>
      </c>
      <c r="E49" s="227">
        <v>115.13000000000001</v>
      </c>
      <c r="F49" s="227">
        <v>116.30000000000001</v>
      </c>
      <c r="G49" s="1325">
        <v>169.46</v>
      </c>
      <c r="H49" s="407"/>
      <c r="J49" s="79"/>
    </row>
    <row r="50" spans="2:15" ht="15.75">
      <c r="B50" s="377" t="s">
        <v>536</v>
      </c>
      <c r="C50" s="227">
        <v>5420.94</v>
      </c>
      <c r="D50" s="227">
        <v>5356.4</v>
      </c>
      <c r="E50" s="227">
        <v>2358.5100000000002</v>
      </c>
      <c r="F50" s="227">
        <v>3299.99</v>
      </c>
      <c r="G50" s="1325">
        <v>4371.07</v>
      </c>
      <c r="J50" s="79"/>
    </row>
    <row r="51" spans="2:15" ht="15.75">
      <c r="B51" s="377" t="s">
        <v>537</v>
      </c>
      <c r="C51" s="227">
        <v>19292.780000000002</v>
      </c>
      <c r="D51" s="227">
        <v>17587.64</v>
      </c>
      <c r="E51" s="227">
        <v>5762.7999999999993</v>
      </c>
      <c r="F51" s="227">
        <v>6780.1299999999992</v>
      </c>
      <c r="G51" s="1325">
        <v>12016.37</v>
      </c>
      <c r="J51" s="15"/>
    </row>
    <row r="52" spans="2:15" ht="15.75">
      <c r="B52" s="377" t="s">
        <v>538</v>
      </c>
      <c r="C52" s="227">
        <v>17.45</v>
      </c>
      <c r="D52" s="227"/>
      <c r="E52" s="227">
        <v>4.09</v>
      </c>
      <c r="F52" s="227">
        <v>31.200000000000003</v>
      </c>
      <c r="G52" s="1325">
        <v>15.41</v>
      </c>
      <c r="J52" s="15"/>
    </row>
    <row r="53" spans="2:15" ht="15.75">
      <c r="B53" s="377" t="s">
        <v>539</v>
      </c>
      <c r="C53" s="227">
        <v>49578.6</v>
      </c>
      <c r="D53" s="227">
        <v>49340.94</v>
      </c>
      <c r="E53" s="227">
        <v>18836.940000000002</v>
      </c>
      <c r="F53" s="227">
        <v>25508.050000000003</v>
      </c>
      <c r="G53" s="1325">
        <v>45089.58</v>
      </c>
      <c r="J53" s="15"/>
    </row>
    <row r="54" spans="2:15" ht="15.75">
      <c r="B54" s="377" t="s">
        <v>540</v>
      </c>
      <c r="C54" s="227">
        <v>9561.1</v>
      </c>
      <c r="D54" s="227">
        <v>10497.46</v>
      </c>
      <c r="E54" s="227">
        <v>3709.51</v>
      </c>
      <c r="F54" s="227">
        <v>4876.57</v>
      </c>
      <c r="G54" s="1325">
        <v>9164.1200000000008</v>
      </c>
      <c r="J54" s="15"/>
    </row>
    <row r="55" spans="2:15" ht="16.5" thickBot="1">
      <c r="B55" s="378" t="s">
        <v>541</v>
      </c>
      <c r="C55" s="660">
        <v>13625.720000000001</v>
      </c>
      <c r="D55" s="660">
        <v>17589.239999999998</v>
      </c>
      <c r="E55" s="660">
        <v>5219.95</v>
      </c>
      <c r="F55" s="660">
        <v>8764.06</v>
      </c>
      <c r="G55" s="1326">
        <v>16157.779999999999</v>
      </c>
      <c r="J55" s="15"/>
    </row>
    <row r="56" spans="2:15" ht="15.75">
      <c r="B56" s="128" t="s">
        <v>339</v>
      </c>
      <c r="C56" s="442"/>
      <c r="D56" s="442"/>
      <c r="E56" s="442"/>
      <c r="F56" s="442"/>
      <c r="G56" s="442"/>
      <c r="J56" s="15"/>
    </row>
    <row r="57" spans="2:15" ht="15.75">
      <c r="B57" s="128"/>
      <c r="C57" s="442"/>
      <c r="D57" s="442"/>
      <c r="E57" s="442"/>
      <c r="F57" s="442"/>
      <c r="G57" s="442"/>
      <c r="J57" s="15"/>
    </row>
    <row r="58" spans="2:15" s="307" customFormat="1" ht="15.75">
      <c r="B58" s="1552" t="s">
        <v>984</v>
      </c>
      <c r="C58" s="1552"/>
      <c r="D58" s="1552"/>
      <c r="E58" s="1552"/>
      <c r="F58" s="1552"/>
      <c r="G58" s="1552"/>
      <c r="H58" s="1301"/>
      <c r="I58" s="410"/>
      <c r="J58" s="15"/>
      <c r="N58" s="878"/>
      <c r="O58" s="1128"/>
    </row>
    <row r="59" spans="2:15" ht="13.5" customHeight="1" thickBot="1">
      <c r="B59" s="662" t="s">
        <v>14</v>
      </c>
      <c r="C59" s="357"/>
      <c r="D59" s="357"/>
      <c r="E59" s="357"/>
      <c r="F59" s="357"/>
      <c r="G59" s="357"/>
      <c r="J59" s="15"/>
    </row>
    <row r="60" spans="2:15" ht="30.75" customHeight="1">
      <c r="B60" s="289" t="s">
        <v>478</v>
      </c>
      <c r="C60" s="326" t="s">
        <v>813</v>
      </c>
      <c r="D60" s="326" t="s">
        <v>834</v>
      </c>
      <c r="E60" s="901">
        <v>2020</v>
      </c>
      <c r="F60" s="901">
        <v>2021</v>
      </c>
      <c r="G60" s="804">
        <v>2022</v>
      </c>
      <c r="J60" s="277"/>
    </row>
    <row r="61" spans="2:15" ht="15.75">
      <c r="B61" s="377" t="s">
        <v>542</v>
      </c>
      <c r="C61" s="672">
        <v>3046.34</v>
      </c>
      <c r="D61" s="520">
        <v>4391.93</v>
      </c>
      <c r="E61" s="520">
        <v>2039.5900000000001</v>
      </c>
      <c r="F61" s="520">
        <v>1954.91</v>
      </c>
      <c r="G61" s="1327">
        <v>3631.44</v>
      </c>
      <c r="J61" s="277"/>
    </row>
    <row r="62" spans="2:15" ht="15.75" customHeight="1">
      <c r="B62" s="377" t="s">
        <v>543</v>
      </c>
      <c r="C62" s="520">
        <v>937.88999999999987</v>
      </c>
      <c r="D62" s="520">
        <v>248.25</v>
      </c>
      <c r="E62" s="520">
        <v>130.12</v>
      </c>
      <c r="F62" s="520">
        <v>187.55</v>
      </c>
      <c r="G62" s="1327">
        <v>120.97999999999999</v>
      </c>
      <c r="J62" s="277"/>
    </row>
    <row r="63" spans="2:15" ht="15.75">
      <c r="B63" s="377" t="s">
        <v>609</v>
      </c>
      <c r="C63" s="520">
        <v>5018.4500000000007</v>
      </c>
      <c r="D63" s="520">
        <v>5115.3899999999994</v>
      </c>
      <c r="E63" s="520">
        <v>2077.8599999999997</v>
      </c>
      <c r="F63" s="520">
        <v>2423.17</v>
      </c>
      <c r="G63" s="1327">
        <v>5036.38</v>
      </c>
      <c r="J63" s="396" t="s">
        <v>472</v>
      </c>
      <c r="K63" s="293">
        <v>2018</v>
      </c>
      <c r="L63" s="293">
        <v>2019</v>
      </c>
      <c r="M63" s="792">
        <v>2020</v>
      </c>
      <c r="N63" s="792">
        <v>2021</v>
      </c>
      <c r="O63" s="792">
        <v>2022</v>
      </c>
    </row>
    <row r="64" spans="2:15" ht="15.75">
      <c r="B64" s="377" t="s">
        <v>610</v>
      </c>
      <c r="C64" s="520">
        <v>20619.830000000002</v>
      </c>
      <c r="D64" s="520">
        <v>17441.800000000003</v>
      </c>
      <c r="E64" s="520">
        <v>3110.7700000000004</v>
      </c>
      <c r="F64" s="520">
        <v>3660.0200000000004</v>
      </c>
      <c r="G64" s="1327">
        <v>9833.0600000000013</v>
      </c>
      <c r="J64" s="79" t="s">
        <v>53</v>
      </c>
      <c r="K64" s="397">
        <v>70.381829999999994</v>
      </c>
      <c r="L64" s="397">
        <v>55.818189999999994</v>
      </c>
      <c r="M64" s="397">
        <f t="shared" ref="M64:O66" si="2">E84/1000</f>
        <v>20.546610000000001</v>
      </c>
      <c r="N64" s="397">
        <f t="shared" si="2"/>
        <v>45.024419999999999</v>
      </c>
      <c r="O64" s="397">
        <f t="shared" si="2"/>
        <v>64.152860000000004</v>
      </c>
    </row>
    <row r="65" spans="2:15" ht="15.75">
      <c r="B65" s="377" t="s">
        <v>546</v>
      </c>
      <c r="C65" s="520">
        <v>38921.680000000008</v>
      </c>
      <c r="D65" s="520">
        <v>46630.240000000005</v>
      </c>
      <c r="E65" s="520">
        <v>16213.380000000001</v>
      </c>
      <c r="F65" s="520">
        <v>20192.71</v>
      </c>
      <c r="G65" s="1327">
        <v>33785.990000000005</v>
      </c>
      <c r="J65" s="79" t="s">
        <v>37</v>
      </c>
      <c r="K65" s="397">
        <v>58.133620000000001</v>
      </c>
      <c r="L65" s="397">
        <v>58.892060000000008</v>
      </c>
      <c r="M65" s="397">
        <f t="shared" si="2"/>
        <v>26.48565</v>
      </c>
      <c r="N65" s="397">
        <f t="shared" si="2"/>
        <v>36.94258</v>
      </c>
      <c r="O65" s="397">
        <f t="shared" si="2"/>
        <v>52.899389999999997</v>
      </c>
    </row>
    <row r="66" spans="2:15" ht="15.75">
      <c r="B66" s="377" t="s">
        <v>547</v>
      </c>
      <c r="C66" s="520">
        <v>244.3</v>
      </c>
      <c r="D66" s="520">
        <v>100.82000000000001</v>
      </c>
      <c r="E66" s="520">
        <v>10.73</v>
      </c>
      <c r="F66" s="520">
        <v>0</v>
      </c>
      <c r="G66" s="1327">
        <v>29.34</v>
      </c>
      <c r="J66" s="79" t="s">
        <v>39</v>
      </c>
      <c r="K66" s="447">
        <v>0.21418000000000001</v>
      </c>
      <c r="L66" s="397">
        <v>0.31646999999999997</v>
      </c>
      <c r="M66" s="802">
        <f t="shared" si="2"/>
        <v>0.28153999999999996</v>
      </c>
      <c r="N66" s="802">
        <f t="shared" si="2"/>
        <v>1.07772</v>
      </c>
      <c r="O66" s="802">
        <f t="shared" si="2"/>
        <v>0.27296000000000004</v>
      </c>
    </row>
    <row r="67" spans="2:15" ht="15.75">
      <c r="B67" s="377" t="s">
        <v>548</v>
      </c>
      <c r="C67" s="520">
        <v>2217.4700000000003</v>
      </c>
      <c r="D67" s="520">
        <v>2511.12</v>
      </c>
      <c r="E67" s="520">
        <v>655.86999999999989</v>
      </c>
      <c r="F67" s="520">
        <v>297.52</v>
      </c>
      <c r="G67" s="1327">
        <v>996.93</v>
      </c>
      <c r="J67" s="152" t="s">
        <v>38</v>
      </c>
      <c r="K67" s="803">
        <f t="shared" ref="K67:M67" si="3">K70/1000</f>
        <v>33.355919999999998</v>
      </c>
      <c r="L67" s="803">
        <f t="shared" si="3"/>
        <v>28.792050000000003</v>
      </c>
      <c r="M67" s="803">
        <f t="shared" si="3"/>
        <v>13.863130000000002</v>
      </c>
      <c r="N67" s="803">
        <f t="shared" ref="N67:O67" si="4">N70/1000</f>
        <v>14.8622</v>
      </c>
      <c r="O67" s="803">
        <f t="shared" si="4"/>
        <v>17.262730000000005</v>
      </c>
    </row>
    <row r="68" spans="2:15" ht="15.75">
      <c r="B68" s="377" t="s">
        <v>549</v>
      </c>
      <c r="C68" s="520">
        <v>7055.3899999999994</v>
      </c>
      <c r="D68" s="520">
        <v>8709.52</v>
      </c>
      <c r="E68" s="520">
        <v>2603.9699999999998</v>
      </c>
      <c r="F68" s="520">
        <v>3751.1099999999997</v>
      </c>
      <c r="G68" s="1327">
        <v>5822.27</v>
      </c>
      <c r="J68" s="79" t="s">
        <v>54</v>
      </c>
      <c r="K68" s="397">
        <v>87.692850000000007</v>
      </c>
      <c r="L68" s="397">
        <v>93.651150000000001</v>
      </c>
      <c r="M68" s="397">
        <f>E79/1000</f>
        <v>25.844190000000001</v>
      </c>
      <c r="N68" s="397">
        <f>F79/1000</f>
        <v>32.448659999999997</v>
      </c>
      <c r="O68" s="397">
        <f>G79/1000</f>
        <v>61.192809999999994</v>
      </c>
    </row>
    <row r="69" spans="2:15" ht="15.75">
      <c r="B69" s="377" t="s">
        <v>550</v>
      </c>
      <c r="C69" s="520">
        <v>731.73</v>
      </c>
      <c r="D69" s="520">
        <v>1225.9499999999998</v>
      </c>
      <c r="E69" s="520">
        <v>255.63</v>
      </c>
      <c r="F69" s="520">
        <v>131.59</v>
      </c>
      <c r="G69" s="1327">
        <v>1284.2</v>
      </c>
      <c r="J69" s="79" t="s">
        <v>611</v>
      </c>
      <c r="K69" s="397">
        <v>57.867240000000002</v>
      </c>
      <c r="L69" s="397">
        <v>66.37433</v>
      </c>
      <c r="M69" s="397">
        <f>E75/1000</f>
        <v>25.93496</v>
      </c>
      <c r="N69" s="397">
        <f>F75/1000</f>
        <v>35.710650000000001</v>
      </c>
      <c r="O69" s="397">
        <f>G75/1000</f>
        <v>59.187609999999999</v>
      </c>
    </row>
    <row r="70" spans="2:15" ht="15.75">
      <c r="B70" s="377" t="s">
        <v>551</v>
      </c>
      <c r="C70" s="520">
        <v>65064.25</v>
      </c>
      <c r="D70" s="520">
        <v>69722.570000000007</v>
      </c>
      <c r="E70" s="520">
        <v>24023.279999999999</v>
      </c>
      <c r="F70" s="520">
        <v>31204</v>
      </c>
      <c r="G70" s="1327">
        <v>63285.14</v>
      </c>
      <c r="H70" s="382"/>
      <c r="J70" s="465" t="s">
        <v>801</v>
      </c>
      <c r="K70" s="494">
        <f>SUM(C87:C93)</f>
        <v>33355.919999999998</v>
      </c>
      <c r="L70" s="494">
        <f>SUM(D87:D93)</f>
        <v>28792.050000000003</v>
      </c>
      <c r="M70" s="447">
        <f>SUM(E87:E93)</f>
        <v>13863.130000000001</v>
      </c>
      <c r="N70" s="447">
        <f>SUM(F87:F93)</f>
        <v>14862.199999999999</v>
      </c>
      <c r="O70" s="447">
        <f>SUM(G87:G93)</f>
        <v>17262.730000000003</v>
      </c>
    </row>
    <row r="71" spans="2:15" ht="15.75">
      <c r="B71" s="377" t="s">
        <v>552</v>
      </c>
      <c r="C71" s="520">
        <v>133.73000000000002</v>
      </c>
      <c r="D71" s="520">
        <v>201.82000000000002</v>
      </c>
      <c r="E71" s="520">
        <v>29.999999999999996</v>
      </c>
      <c r="F71" s="520">
        <v>13.64</v>
      </c>
      <c r="G71" s="1327">
        <v>55</v>
      </c>
      <c r="J71" s="277"/>
    </row>
    <row r="72" spans="2:15" ht="15.75">
      <c r="B72" s="377" t="s">
        <v>553</v>
      </c>
      <c r="C72" s="520">
        <v>36.67</v>
      </c>
      <c r="D72" s="520">
        <v>6.9</v>
      </c>
      <c r="E72" s="520">
        <v>2.27</v>
      </c>
      <c r="F72" s="520">
        <v>122.72</v>
      </c>
      <c r="G72" s="1327">
        <v>0</v>
      </c>
      <c r="J72" s="277"/>
    </row>
    <row r="73" spans="2:15" ht="15.75">
      <c r="B73" s="377" t="s">
        <v>554</v>
      </c>
      <c r="C73" s="520">
        <v>4543.6000000000004</v>
      </c>
      <c r="D73" s="520">
        <v>4771.5300000000007</v>
      </c>
      <c r="E73" s="520">
        <v>1348.14</v>
      </c>
      <c r="F73" s="520">
        <v>234.45</v>
      </c>
      <c r="G73" s="1327">
        <v>2491.6600000000003</v>
      </c>
      <c r="J73" s="277"/>
    </row>
    <row r="74" spans="2:15" ht="15.75">
      <c r="B74" s="295" t="s">
        <v>1053</v>
      </c>
      <c r="C74" s="297">
        <f>SUM(C61:C73,C44:C55)-C62</f>
        <v>254820.83000000005</v>
      </c>
      <c r="D74" s="297">
        <f t="shared" ref="D74:G74" si="5">SUM(D61:D73,D44:D55)-D62</f>
        <v>267012.82</v>
      </c>
      <c r="E74" s="297">
        <f t="shared" si="5"/>
        <v>90222.779999999984</v>
      </c>
      <c r="F74" s="297">
        <f t="shared" si="5"/>
        <v>115685.84000000001</v>
      </c>
      <c r="G74" s="297">
        <f t="shared" si="5"/>
        <v>216393.25</v>
      </c>
      <c r="J74" s="15"/>
    </row>
    <row r="75" spans="2:15" ht="15.75">
      <c r="B75" s="377" t="s">
        <v>556</v>
      </c>
      <c r="C75" s="520">
        <v>57867.240000000005</v>
      </c>
      <c r="D75" s="520">
        <v>66374.33</v>
      </c>
      <c r="E75" s="520">
        <v>25934.959999999999</v>
      </c>
      <c r="F75" s="520">
        <v>35710.65</v>
      </c>
      <c r="G75" s="1327">
        <v>59187.61</v>
      </c>
      <c r="H75" s="625"/>
      <c r="J75" s="15"/>
    </row>
    <row r="76" spans="2:15" ht="15.75">
      <c r="B76" s="377" t="s">
        <v>612</v>
      </c>
      <c r="C76" s="520">
        <v>173789.58000000002</v>
      </c>
      <c r="D76" s="520">
        <v>173073.96</v>
      </c>
      <c r="E76" s="520">
        <v>55850.89</v>
      </c>
      <c r="F76" s="520">
        <v>73837</v>
      </c>
      <c r="G76" s="1327">
        <v>120831.49</v>
      </c>
      <c r="J76" s="15"/>
    </row>
    <row r="77" spans="2:15" ht="15.75">
      <c r="B77" s="377" t="s">
        <v>613</v>
      </c>
      <c r="C77" s="520">
        <v>482.28</v>
      </c>
      <c r="D77" s="520">
        <v>1921.3600000000001</v>
      </c>
      <c r="E77" s="520">
        <v>51.82</v>
      </c>
      <c r="F77" s="520">
        <v>0</v>
      </c>
      <c r="G77" s="1327">
        <v>0</v>
      </c>
      <c r="J77" s="15"/>
    </row>
    <row r="78" spans="2:15" ht="15.75">
      <c r="B78" s="377" t="s">
        <v>558</v>
      </c>
      <c r="C78" s="227">
        <v>0</v>
      </c>
      <c r="D78" s="227">
        <v>17.23</v>
      </c>
      <c r="E78" s="227">
        <v>0</v>
      </c>
      <c r="F78" s="227">
        <v>0</v>
      </c>
      <c r="G78" s="1325">
        <v>0</v>
      </c>
      <c r="J78" s="15"/>
    </row>
    <row r="79" spans="2:15" ht="15.75">
      <c r="B79" s="377" t="s">
        <v>559</v>
      </c>
      <c r="C79" s="227">
        <v>60050.02</v>
      </c>
      <c r="D79" s="227">
        <v>62257.02</v>
      </c>
      <c r="E79" s="227">
        <v>25844.190000000002</v>
      </c>
      <c r="F79" s="227">
        <v>32448.66</v>
      </c>
      <c r="G79" s="1325">
        <v>61192.81</v>
      </c>
      <c r="J79" s="298"/>
    </row>
    <row r="80" spans="2:15" ht="15.75">
      <c r="B80" s="377" t="s">
        <v>614</v>
      </c>
      <c r="C80" s="227">
        <v>27642.829999999998</v>
      </c>
      <c r="D80" s="227">
        <v>31394.13</v>
      </c>
      <c r="E80" s="227">
        <v>15855.5</v>
      </c>
      <c r="F80" s="227">
        <v>18505.150000000001</v>
      </c>
      <c r="G80" s="1325">
        <v>34045.54</v>
      </c>
      <c r="H80" s="407"/>
      <c r="I80" s="407"/>
      <c r="J80" s="15"/>
    </row>
    <row r="81" spans="2:10" ht="15.75">
      <c r="B81" s="377" t="s">
        <v>615</v>
      </c>
      <c r="C81" s="227">
        <v>0</v>
      </c>
      <c r="D81" s="227">
        <v>0</v>
      </c>
      <c r="E81" s="227">
        <v>0</v>
      </c>
      <c r="F81" s="227">
        <v>0</v>
      </c>
      <c r="G81" s="1325">
        <v>0</v>
      </c>
      <c r="I81" s="383"/>
      <c r="J81" s="15"/>
    </row>
    <row r="82" spans="2:10" ht="15.75">
      <c r="B82" s="379" t="s">
        <v>616</v>
      </c>
      <c r="C82" s="671">
        <f>SUM(C75:C81)</f>
        <v>319831.95</v>
      </c>
      <c r="D82" s="296">
        <f>SUM(D75:D81)</f>
        <v>335038.02999999997</v>
      </c>
      <c r="E82" s="296">
        <f>SUM(E75:E81)</f>
        <v>123537.36000000002</v>
      </c>
      <c r="F82" s="296">
        <f>SUM(F75:F81)</f>
        <v>160501.46</v>
      </c>
      <c r="G82" s="675">
        <f>SUM(G75:G81)</f>
        <v>275257.45</v>
      </c>
      <c r="J82" s="15"/>
    </row>
    <row r="83" spans="2:10" ht="15.75">
      <c r="B83" s="377" t="s">
        <v>617</v>
      </c>
      <c r="C83" s="227">
        <v>0</v>
      </c>
      <c r="D83" s="207"/>
      <c r="E83" s="227">
        <v>0</v>
      </c>
      <c r="F83" s="227">
        <v>0</v>
      </c>
      <c r="G83" s="1325">
        <v>0</v>
      </c>
      <c r="J83" s="15"/>
    </row>
    <row r="84" spans="2:10" ht="15.75">
      <c r="B84" s="377" t="s">
        <v>562</v>
      </c>
      <c r="C84" s="227">
        <v>70381.83</v>
      </c>
      <c r="D84" s="207">
        <v>55818.189999999995</v>
      </c>
      <c r="E84" s="227">
        <v>20546.61</v>
      </c>
      <c r="F84" s="227">
        <v>45024.42</v>
      </c>
      <c r="G84" s="1325">
        <v>64152.860000000008</v>
      </c>
      <c r="H84" s="382"/>
      <c r="J84" s="15"/>
    </row>
    <row r="85" spans="2:10" ht="15.75">
      <c r="B85" s="377" t="s">
        <v>25</v>
      </c>
      <c r="C85" s="227">
        <v>58133.62</v>
      </c>
      <c r="D85" s="207">
        <v>58892.060000000005</v>
      </c>
      <c r="E85" s="227">
        <v>26485.65</v>
      </c>
      <c r="F85" s="227">
        <v>36942.58</v>
      </c>
      <c r="G85" s="1325">
        <v>52899.39</v>
      </c>
      <c r="J85" s="15"/>
    </row>
    <row r="86" spans="2:10" ht="15.75">
      <c r="B86" s="377" t="s">
        <v>563</v>
      </c>
      <c r="C86" s="227">
        <v>214.18</v>
      </c>
      <c r="D86" s="207">
        <v>316.46999999999997</v>
      </c>
      <c r="E86" s="227">
        <v>281.53999999999996</v>
      </c>
      <c r="F86" s="227">
        <v>1077.72</v>
      </c>
      <c r="G86" s="1325">
        <v>272.96000000000004</v>
      </c>
      <c r="J86" s="15"/>
    </row>
    <row r="87" spans="2:10" ht="15.75">
      <c r="B87" s="377" t="s">
        <v>618</v>
      </c>
      <c r="C87" s="227">
        <v>2068.2399999999998</v>
      </c>
      <c r="D87" s="207">
        <v>1637.75</v>
      </c>
      <c r="E87" s="227">
        <v>612.36</v>
      </c>
      <c r="F87" s="227">
        <v>501.44000000000005</v>
      </c>
      <c r="G87" s="1325">
        <v>542.25</v>
      </c>
      <c r="H87" s="625"/>
    </row>
    <row r="88" spans="2:10" ht="15.75">
      <c r="B88" s="377" t="s">
        <v>619</v>
      </c>
      <c r="C88" s="227">
        <v>0</v>
      </c>
      <c r="D88" s="207"/>
      <c r="E88" s="227">
        <v>0</v>
      </c>
      <c r="F88" s="227">
        <v>0</v>
      </c>
      <c r="G88" s="1325">
        <v>0</v>
      </c>
      <c r="J88" s="15"/>
    </row>
    <row r="89" spans="2:10" ht="15.75">
      <c r="B89" s="377" t="s">
        <v>620</v>
      </c>
      <c r="C89" s="227">
        <v>9.09</v>
      </c>
      <c r="D89" s="207">
        <v>41.82</v>
      </c>
      <c r="E89" s="227">
        <v>0</v>
      </c>
      <c r="F89" s="227">
        <v>0</v>
      </c>
      <c r="G89" s="1325">
        <v>0</v>
      </c>
      <c r="J89" s="15"/>
    </row>
    <row r="90" spans="2:10" ht="15.75">
      <c r="B90" s="377" t="s">
        <v>621</v>
      </c>
      <c r="C90" s="227">
        <v>2288.1999999999998</v>
      </c>
      <c r="D90" s="207">
        <v>3608.66</v>
      </c>
      <c r="E90" s="227">
        <v>134.99</v>
      </c>
      <c r="F90" s="227">
        <v>0</v>
      </c>
      <c r="G90" s="1325">
        <v>333.18</v>
      </c>
      <c r="J90" s="15"/>
    </row>
    <row r="91" spans="2:10" ht="15.75">
      <c r="B91" s="377" t="s">
        <v>622</v>
      </c>
      <c r="C91" s="227">
        <v>17837.89</v>
      </c>
      <c r="D91" s="207">
        <v>14201.11</v>
      </c>
      <c r="E91" s="227">
        <v>6867.83</v>
      </c>
      <c r="F91" s="227">
        <v>6931.96</v>
      </c>
      <c r="G91" s="1325">
        <v>6143.38</v>
      </c>
      <c r="J91" s="15"/>
    </row>
    <row r="92" spans="2:10" ht="15.75">
      <c r="B92" s="377" t="s">
        <v>623</v>
      </c>
      <c r="C92" s="227">
        <v>2192.02</v>
      </c>
      <c r="D92" s="207">
        <v>1930.4</v>
      </c>
      <c r="E92" s="227">
        <v>40.909999999999997</v>
      </c>
      <c r="F92" s="227">
        <v>477.73</v>
      </c>
      <c r="G92" s="1325">
        <v>924.56</v>
      </c>
      <c r="J92" s="15"/>
    </row>
    <row r="93" spans="2:10" ht="15.75">
      <c r="B93" s="377" t="s">
        <v>624</v>
      </c>
      <c r="C93" s="227">
        <v>8960.48</v>
      </c>
      <c r="D93" s="207">
        <v>7372.3099999999995</v>
      </c>
      <c r="E93" s="227">
        <v>6207.0400000000009</v>
      </c>
      <c r="F93" s="227">
        <v>6951.07</v>
      </c>
      <c r="G93" s="1325">
        <v>9319.36</v>
      </c>
      <c r="H93" s="407"/>
      <c r="I93" s="407"/>
      <c r="J93" s="15"/>
    </row>
    <row r="94" spans="2:10" ht="15.75">
      <c r="B94" s="379" t="s">
        <v>572</v>
      </c>
      <c r="C94" s="671">
        <v>162085.54999999999</v>
      </c>
      <c r="D94" s="296">
        <f>SUM(D83:D93)</f>
        <v>143818.76999999999</v>
      </c>
      <c r="E94" s="296">
        <f>SUM(E83:E93)</f>
        <v>61176.930000000008</v>
      </c>
      <c r="F94" s="296">
        <f>SUM(F83:F93)</f>
        <v>97906.920000000013</v>
      </c>
      <c r="G94" s="675">
        <f>SUM(G83:G93)</f>
        <v>134587.94</v>
      </c>
      <c r="J94" s="15"/>
    </row>
    <row r="95" spans="2:10" ht="15.75">
      <c r="B95" s="377" t="s">
        <v>573</v>
      </c>
      <c r="C95" s="227">
        <v>6495.49</v>
      </c>
      <c r="D95" s="227">
        <v>2465.12</v>
      </c>
      <c r="E95" s="227">
        <v>784.56999999999994</v>
      </c>
      <c r="F95" s="227">
        <v>945.85</v>
      </c>
      <c r="G95" s="1325">
        <v>1910.1999999999998</v>
      </c>
      <c r="J95" s="15"/>
    </row>
    <row r="96" spans="2:10" ht="15.75">
      <c r="B96" s="377" t="s">
        <v>575</v>
      </c>
      <c r="C96" s="227">
        <v>2437.2799999999997</v>
      </c>
      <c r="D96" s="227">
        <v>2837.9300000000003</v>
      </c>
      <c r="E96" s="227">
        <v>942.94</v>
      </c>
      <c r="F96" s="227">
        <v>1070.3800000000001</v>
      </c>
      <c r="G96" s="1325">
        <v>2447.4399999999996</v>
      </c>
      <c r="J96" s="15"/>
    </row>
    <row r="97" spans="2:10" ht="15.75">
      <c r="B97" s="377" t="s">
        <v>576</v>
      </c>
      <c r="C97" s="227">
        <v>9103.57</v>
      </c>
      <c r="D97" s="227">
        <v>9812.119999999999</v>
      </c>
      <c r="E97" s="227">
        <v>3729.5299999999997</v>
      </c>
      <c r="F97" s="227">
        <v>4080.1600000000003</v>
      </c>
      <c r="G97" s="1325">
        <v>7726</v>
      </c>
      <c r="J97" s="15"/>
    </row>
    <row r="98" spans="2:10" ht="15.75">
      <c r="B98" s="377" t="s">
        <v>577</v>
      </c>
      <c r="C98" s="227">
        <v>88.42</v>
      </c>
      <c r="D98" s="227">
        <v>67.33</v>
      </c>
      <c r="E98" s="227">
        <v>18.650000000000002</v>
      </c>
      <c r="F98" s="227">
        <v>9.1900000000000013</v>
      </c>
      <c r="G98" s="1325">
        <v>28.03</v>
      </c>
      <c r="J98" s="15"/>
    </row>
    <row r="99" spans="2:10" ht="15.75">
      <c r="B99" s="377" t="s">
        <v>578</v>
      </c>
      <c r="C99" s="227">
        <v>3.58</v>
      </c>
      <c r="D99" s="227">
        <v>17.96</v>
      </c>
      <c r="E99" s="227">
        <v>6.82</v>
      </c>
      <c r="F99" s="227">
        <v>0</v>
      </c>
      <c r="G99" s="1325">
        <v>4.59</v>
      </c>
      <c r="J99" s="15"/>
    </row>
    <row r="100" spans="2:10" ht="15.75">
      <c r="B100" s="377" t="s">
        <v>580</v>
      </c>
      <c r="C100" s="227">
        <v>5.45</v>
      </c>
      <c r="D100" s="227">
        <v>1.36</v>
      </c>
      <c r="E100" s="227">
        <v>13.18</v>
      </c>
      <c r="F100" s="227">
        <v>26.97</v>
      </c>
      <c r="G100" s="1325">
        <v>79.649999999999991</v>
      </c>
      <c r="J100" s="15"/>
    </row>
    <row r="101" spans="2:10" ht="15.75">
      <c r="B101" s="377" t="s">
        <v>581</v>
      </c>
      <c r="C101" s="227">
        <v>1955.35</v>
      </c>
      <c r="D101" s="227">
        <v>224.39000000000001</v>
      </c>
      <c r="E101" s="227">
        <v>137.46</v>
      </c>
      <c r="F101" s="227">
        <v>330.72</v>
      </c>
      <c r="G101" s="1325">
        <v>413.61</v>
      </c>
      <c r="J101" s="35"/>
    </row>
    <row r="102" spans="2:10" ht="15.75">
      <c r="B102" s="377" t="s">
        <v>582</v>
      </c>
      <c r="C102" s="227">
        <v>2547.7600000000002</v>
      </c>
      <c r="D102" s="227">
        <v>4016.66</v>
      </c>
      <c r="E102" s="227">
        <v>934.58999999999992</v>
      </c>
      <c r="F102" s="227">
        <v>2144.5500000000002</v>
      </c>
      <c r="G102" s="1325">
        <v>3486.21</v>
      </c>
      <c r="J102" s="15"/>
    </row>
    <row r="103" spans="2:10" ht="15.75">
      <c r="B103" s="377" t="s">
        <v>584</v>
      </c>
      <c r="C103" s="227">
        <v>3041.13</v>
      </c>
      <c r="D103" s="227">
        <v>3361.8</v>
      </c>
      <c r="E103" s="227">
        <v>920.22</v>
      </c>
      <c r="F103" s="227">
        <v>1171.29</v>
      </c>
      <c r="G103" s="1325">
        <v>2583.42</v>
      </c>
      <c r="J103" s="15"/>
    </row>
    <row r="104" spans="2:10" ht="15.75">
      <c r="B104" s="377" t="s">
        <v>585</v>
      </c>
      <c r="C104" s="227">
        <v>4.55</v>
      </c>
      <c r="D104" s="227">
        <v>11.370000000000001</v>
      </c>
      <c r="E104" s="227">
        <v>4.55</v>
      </c>
      <c r="F104" s="227">
        <v>0</v>
      </c>
      <c r="G104" s="1325">
        <v>6.82</v>
      </c>
      <c r="J104" s="15"/>
    </row>
    <row r="105" spans="2:10" ht="15.75">
      <c r="B105" s="377" t="s">
        <v>586</v>
      </c>
      <c r="C105" s="227">
        <v>2187.16</v>
      </c>
      <c r="D105" s="227">
        <v>2876.1900000000005</v>
      </c>
      <c r="E105" s="227">
        <v>666.82999999999993</v>
      </c>
      <c r="F105" s="227">
        <v>760.57</v>
      </c>
      <c r="G105" s="1325">
        <v>2228.7199999999998</v>
      </c>
      <c r="J105" s="15"/>
    </row>
    <row r="106" spans="2:10" ht="15.75">
      <c r="B106" s="377" t="s">
        <v>625</v>
      </c>
      <c r="C106" s="227">
        <v>780.23</v>
      </c>
      <c r="D106" s="227">
        <v>774.78</v>
      </c>
      <c r="E106" s="227">
        <v>304.82</v>
      </c>
      <c r="F106" s="227">
        <v>403.24</v>
      </c>
      <c r="G106" s="1325">
        <v>760.92</v>
      </c>
      <c r="J106" s="15"/>
    </row>
    <row r="107" spans="2:10" ht="15.75">
      <c r="B107" s="377" t="s">
        <v>589</v>
      </c>
      <c r="C107" s="227">
        <v>1299.1099999999999</v>
      </c>
      <c r="D107" s="227">
        <v>1452.46</v>
      </c>
      <c r="E107" s="227">
        <v>338.6</v>
      </c>
      <c r="F107" s="227">
        <v>442.90999999999997</v>
      </c>
      <c r="G107" s="1325">
        <v>1102.6399999999999</v>
      </c>
      <c r="J107" s="15"/>
    </row>
    <row r="108" spans="2:10" ht="15.75">
      <c r="B108" s="377" t="s">
        <v>626</v>
      </c>
      <c r="C108" s="227">
        <v>207.73</v>
      </c>
      <c r="D108" s="227">
        <v>209.62</v>
      </c>
      <c r="E108" s="227">
        <v>66.819999999999993</v>
      </c>
      <c r="F108" s="227">
        <v>71.37</v>
      </c>
      <c r="G108" s="1325">
        <v>123.26</v>
      </c>
      <c r="J108" s="15"/>
    </row>
    <row r="109" spans="2:10" ht="15.75">
      <c r="B109" s="377" t="s">
        <v>627</v>
      </c>
      <c r="C109" s="227">
        <v>4480.2299999999996</v>
      </c>
      <c r="D109" s="227">
        <v>286.3</v>
      </c>
      <c r="E109" s="227">
        <v>147.15</v>
      </c>
      <c r="F109" s="227">
        <v>222.04000000000002</v>
      </c>
      <c r="G109" s="1325">
        <v>182.44</v>
      </c>
      <c r="J109" s="15"/>
    </row>
    <row r="110" spans="2:10" ht="15.75">
      <c r="B110" s="295" t="s">
        <v>1052</v>
      </c>
      <c r="C110" s="671">
        <f>SUM(C95:C109)</f>
        <v>34637.040000000001</v>
      </c>
      <c r="D110" s="296">
        <f>SUM(D95:D109)</f>
        <v>28415.389999999992</v>
      </c>
      <c r="E110" s="296">
        <f>SUM(E95:E109)</f>
        <v>9016.73</v>
      </c>
      <c r="F110" s="296">
        <f>SUM(F95:F109)</f>
        <v>11679.240000000002</v>
      </c>
      <c r="G110" s="675">
        <f>SUM(G95:G109)</f>
        <v>23083.949999999997</v>
      </c>
      <c r="J110" s="15"/>
    </row>
    <row r="111" spans="2:10" ht="15.75">
      <c r="B111" s="150" t="s">
        <v>628</v>
      </c>
      <c r="C111" s="227">
        <v>13679.240000000002</v>
      </c>
      <c r="D111" s="227">
        <v>14917.52</v>
      </c>
      <c r="E111" s="227">
        <v>5367.17</v>
      </c>
      <c r="F111" s="227">
        <v>4719.6299999999992</v>
      </c>
      <c r="G111" s="1325">
        <v>9470.42</v>
      </c>
      <c r="J111" s="15"/>
    </row>
    <row r="112" spans="2:10" ht="16.5" thickBot="1">
      <c r="B112" s="380" t="s">
        <v>592</v>
      </c>
      <c r="C112" s="673">
        <f>(C43+C74+C82+C94+C110+C111)</f>
        <v>1152329.08</v>
      </c>
      <c r="D112" s="300">
        <f>(D43+D74+D82+D94+D110+D111)</f>
        <v>1158588.5</v>
      </c>
      <c r="E112" s="300">
        <f>(E43+E74+E82+E94+E110+E111)</f>
        <v>415198.13</v>
      </c>
      <c r="F112" s="300">
        <f>(F43+F74+F82+F94+F110+F111)</f>
        <v>563225.70000000007</v>
      </c>
      <c r="G112" s="676">
        <f>(G43+G74+G82+G94+G110+G111)</f>
        <v>974813.92</v>
      </c>
      <c r="J112" s="277"/>
    </row>
    <row r="113" spans="2:10" ht="15.75">
      <c r="B113" s="28" t="s">
        <v>629</v>
      </c>
      <c r="C113" s="93"/>
      <c r="D113" s="93"/>
      <c r="E113" s="93"/>
      <c r="F113" s="93"/>
      <c r="G113" s="93"/>
      <c r="J113" s="277"/>
    </row>
    <row r="114" spans="2:10" ht="15.75">
      <c r="B114" s="290" t="s">
        <v>594</v>
      </c>
      <c r="C114" s="93"/>
      <c r="D114" s="93"/>
      <c r="E114" s="93"/>
      <c r="F114" s="93"/>
      <c r="G114" s="93"/>
      <c r="J114" s="277"/>
    </row>
    <row r="115" spans="2:10">
      <c r="B115" s="1176"/>
      <c r="C115" s="299"/>
      <c r="D115" s="299"/>
      <c r="E115" s="299"/>
      <c r="F115" s="299"/>
      <c r="G115" s="299"/>
      <c r="J115" s="277"/>
    </row>
    <row r="116" spans="2:10">
      <c r="B116" s="1176"/>
      <c r="C116" s="299"/>
      <c r="D116" s="299"/>
      <c r="E116" s="299"/>
      <c r="F116" s="299"/>
      <c r="G116" s="299"/>
      <c r="J116" s="277"/>
    </row>
    <row r="117" spans="2:10">
      <c r="B117" s="142"/>
      <c r="C117" s="299"/>
      <c r="D117" s="299"/>
      <c r="E117" s="299"/>
      <c r="F117" s="299"/>
      <c r="G117" s="299"/>
      <c r="J117" s="277"/>
    </row>
    <row r="118" spans="2:10">
      <c r="B118" s="142"/>
      <c r="C118" s="299"/>
      <c r="D118" s="299"/>
      <c r="E118" s="299"/>
      <c r="F118" s="299"/>
      <c r="G118" s="299"/>
      <c r="J118" s="277"/>
    </row>
  </sheetData>
  <mergeCells count="2">
    <mergeCell ref="B3:G3"/>
    <mergeCell ref="B58:G58"/>
  </mergeCells>
  <pageMargins left="0.7" right="0.7" top="0.75" bottom="0.75" header="0.3" footer="0.3"/>
  <pageSetup scale="90" orientation="portrait" r:id="rId1"/>
  <ignoredErrors>
    <ignoredError sqref="C5:D5 C60:D60" numberStoredAsText="1"/>
    <ignoredError sqref="C110 E43:G43 E74 F74:G74" formulaRange="1"/>
    <ignoredError sqref="C43" formula="1"/>
  </ignoredErrors>
  <drawing r:id="rId2"/>
</worksheet>
</file>

<file path=xl/worksheets/sheet34.xml><?xml version="1.0" encoding="utf-8"?>
<worksheet xmlns="http://schemas.openxmlformats.org/spreadsheetml/2006/main" xmlns:r="http://schemas.openxmlformats.org/officeDocument/2006/relationships">
  <sheetPr codeName="Sheet34"/>
  <dimension ref="A1:O120"/>
  <sheetViews>
    <sheetView showGridLines="0" zoomScale="95" zoomScaleNormal="95" workbookViewId="0"/>
  </sheetViews>
  <sheetFormatPr defaultRowHeight="15"/>
  <cols>
    <col min="1" max="1" width="8.88671875" style="694"/>
    <col min="2" max="2" width="23.77734375" customWidth="1"/>
    <col min="3" max="3" width="11.21875" style="536" bestFit="1" customWidth="1"/>
    <col min="4" max="4" width="11.21875" style="663" customWidth="1"/>
    <col min="5" max="5" width="11.21875" style="742" customWidth="1"/>
    <col min="6" max="6" width="9.77734375" style="878" customWidth="1"/>
    <col min="7" max="7" width="9.77734375" style="1128" customWidth="1"/>
    <col min="8" max="8" width="11.21875" style="60" customWidth="1"/>
    <col min="9" max="9" width="8.88671875" style="410"/>
    <col min="10" max="10" width="10" customWidth="1"/>
    <col min="14" max="14" width="8.77734375" style="878"/>
    <col min="15" max="15" width="8.77734375" style="1128"/>
  </cols>
  <sheetData>
    <row r="1" spans="2:15">
      <c r="B1" s="149" t="s">
        <v>448</v>
      </c>
      <c r="C1" s="15"/>
      <c r="D1" s="15"/>
      <c r="E1" s="15"/>
      <c r="F1" s="15"/>
      <c r="G1" s="15"/>
      <c r="H1" s="39"/>
    </row>
    <row r="2" spans="2:15">
      <c r="B2" s="29"/>
      <c r="C2" s="15"/>
      <c r="D2" s="15"/>
      <c r="E2" s="15"/>
      <c r="F2" s="15"/>
      <c r="G2" s="15"/>
      <c r="H2" s="39"/>
    </row>
    <row r="3" spans="2:15" ht="15.75">
      <c r="B3" s="1552" t="s">
        <v>985</v>
      </c>
      <c r="C3" s="1552"/>
      <c r="D3" s="1552"/>
      <c r="E3" s="1552"/>
      <c r="F3" s="1552"/>
      <c r="G3" s="1552"/>
      <c r="H3" s="723"/>
    </row>
    <row r="4" spans="2:15" ht="15.75" thickBot="1">
      <c r="B4" s="342"/>
      <c r="C4" s="291"/>
      <c r="D4" s="291"/>
      <c r="E4" s="291"/>
      <c r="F4" s="291"/>
      <c r="G4" s="291"/>
      <c r="H4" s="724"/>
    </row>
    <row r="5" spans="2:15" ht="26.45" customHeight="1">
      <c r="B5" s="289" t="s">
        <v>478</v>
      </c>
      <c r="C5" s="674" t="s">
        <v>813</v>
      </c>
      <c r="D5" s="674" t="s">
        <v>834</v>
      </c>
      <c r="E5" s="901">
        <v>2020</v>
      </c>
      <c r="F5" s="901">
        <v>2021</v>
      </c>
      <c r="G5" s="804">
        <v>2022</v>
      </c>
      <c r="H5" s="626"/>
      <c r="J5" s="364" t="s">
        <v>595</v>
      </c>
    </row>
    <row r="6" spans="2:15" ht="15.75">
      <c r="B6" s="377" t="s">
        <v>491</v>
      </c>
      <c r="C6" s="227">
        <v>1723.4</v>
      </c>
      <c r="D6" s="764">
        <v>3930</v>
      </c>
      <c r="E6" s="227">
        <v>0</v>
      </c>
      <c r="F6" s="227">
        <v>386</v>
      </c>
      <c r="G6" s="1325">
        <v>745</v>
      </c>
      <c r="H6" s="1341"/>
      <c r="J6" s="342"/>
    </row>
    <row r="7" spans="2:15" ht="15.75">
      <c r="B7" s="377" t="s">
        <v>18</v>
      </c>
      <c r="C7" s="227">
        <v>43791.990000000005</v>
      </c>
      <c r="D7" s="227">
        <v>52378.12</v>
      </c>
      <c r="E7" s="227">
        <v>20118.66</v>
      </c>
      <c r="F7" s="227">
        <v>41233.35</v>
      </c>
      <c r="G7" s="1325">
        <v>54027.380000000005</v>
      </c>
      <c r="H7" s="1341"/>
      <c r="J7" s="342"/>
    </row>
    <row r="8" spans="2:15" ht="15.75">
      <c r="B8" s="377" t="s">
        <v>492</v>
      </c>
      <c r="C8" s="227">
        <v>124110.29</v>
      </c>
      <c r="D8" s="227">
        <v>145794.29999999999</v>
      </c>
      <c r="E8" s="227">
        <v>65229.119999999995</v>
      </c>
      <c r="F8" s="227">
        <v>77505.040000000008</v>
      </c>
      <c r="G8" s="1325">
        <v>134775.81</v>
      </c>
      <c r="H8" s="1341"/>
      <c r="J8" s="15"/>
    </row>
    <row r="9" spans="2:15" ht="15.75" customHeight="1">
      <c r="B9" s="377" t="s">
        <v>493</v>
      </c>
      <c r="C9" s="227">
        <v>312.89999999999998</v>
      </c>
      <c r="D9" s="227">
        <v>295</v>
      </c>
      <c r="E9" s="227">
        <v>853.95</v>
      </c>
      <c r="F9" s="227">
        <v>75</v>
      </c>
      <c r="G9" s="1325">
        <v>425.4</v>
      </c>
      <c r="H9" s="1341"/>
      <c r="J9" s="398" t="s">
        <v>790</v>
      </c>
    </row>
    <row r="10" spans="2:15" ht="15.75">
      <c r="B10" s="377" t="s">
        <v>494</v>
      </c>
      <c r="C10" s="227">
        <v>136376.73000000001</v>
      </c>
      <c r="D10" s="227">
        <v>156411.62</v>
      </c>
      <c r="E10" s="227">
        <v>30491.32</v>
      </c>
      <c r="F10" s="227">
        <v>50334.03</v>
      </c>
      <c r="G10" s="1325">
        <v>110138.81999999999</v>
      </c>
      <c r="H10" s="1341"/>
      <c r="K10" s="603" t="s">
        <v>831</v>
      </c>
      <c r="L10" s="603" t="s">
        <v>834</v>
      </c>
      <c r="M10" s="805">
        <v>2020</v>
      </c>
      <c r="N10" s="805">
        <v>2021</v>
      </c>
      <c r="O10" s="805">
        <v>2022</v>
      </c>
    </row>
    <row r="11" spans="2:15" ht="15.75">
      <c r="B11" s="377" t="s">
        <v>495</v>
      </c>
      <c r="C11" s="227">
        <v>13447.85</v>
      </c>
      <c r="D11" s="227">
        <v>12254.650000000001</v>
      </c>
      <c r="E11" s="227">
        <v>5768.42</v>
      </c>
      <c r="F11" s="227">
        <v>9347.15</v>
      </c>
      <c r="G11" s="1325">
        <v>14623.310000000001</v>
      </c>
      <c r="H11" s="1341"/>
      <c r="J11" s="399" t="s">
        <v>479</v>
      </c>
      <c r="K11" s="397">
        <v>2114.6828</v>
      </c>
      <c r="L11" s="405">
        <v>2129.9770800000001</v>
      </c>
      <c r="M11" s="405">
        <f>E43/1000</f>
        <v>700.26906999999983</v>
      </c>
      <c r="N11" s="405">
        <f>F43/1000</f>
        <v>1054.0202199999999</v>
      </c>
      <c r="O11" s="405">
        <f>G43/1000</f>
        <v>2080.1052199999999</v>
      </c>
    </row>
    <row r="12" spans="2:15" ht="15.75">
      <c r="B12" s="377" t="s">
        <v>497</v>
      </c>
      <c r="C12" s="227">
        <v>1875.9</v>
      </c>
      <c r="D12" s="227">
        <v>2587.85</v>
      </c>
      <c r="E12" s="227">
        <v>45</v>
      </c>
      <c r="F12" s="227">
        <v>173</v>
      </c>
      <c r="G12" s="1325">
        <v>861.8</v>
      </c>
      <c r="H12" s="1341"/>
      <c r="J12" s="399" t="s">
        <v>480</v>
      </c>
      <c r="K12" s="397">
        <v>2162.0023900000001</v>
      </c>
      <c r="L12" s="405">
        <v>2307.7380800000001</v>
      </c>
      <c r="M12" s="405">
        <f>E74/1000</f>
        <v>781.51128000000006</v>
      </c>
      <c r="N12" s="405">
        <f>F74/1000</f>
        <v>1048.3291900000002</v>
      </c>
      <c r="O12" s="405">
        <f>G74/1000</f>
        <v>1999.3896099999999</v>
      </c>
    </row>
    <row r="13" spans="2:15" ht="15.75">
      <c r="B13" s="377" t="s">
        <v>498</v>
      </c>
      <c r="C13" s="227">
        <v>6734.5</v>
      </c>
      <c r="D13" s="227">
        <v>12166.5</v>
      </c>
      <c r="E13" s="227">
        <v>3553.5</v>
      </c>
      <c r="F13" s="227">
        <v>4915.25</v>
      </c>
      <c r="G13" s="1325">
        <v>6657.48</v>
      </c>
      <c r="H13" s="1341"/>
      <c r="J13" s="399" t="s">
        <v>481</v>
      </c>
      <c r="K13" s="397">
        <v>856.01543000000004</v>
      </c>
      <c r="L13" s="405">
        <v>929.05318999999997</v>
      </c>
      <c r="M13" s="405">
        <f>E82/1000</f>
        <v>352.45184999999998</v>
      </c>
      <c r="N13" s="405">
        <f>F82/1000</f>
        <v>477.23832000000004</v>
      </c>
      <c r="O13" s="405">
        <f>G82/1000</f>
        <v>891.95006999999998</v>
      </c>
    </row>
    <row r="14" spans="2:15" ht="15.75">
      <c r="B14" s="377" t="s">
        <v>596</v>
      </c>
      <c r="C14" s="227">
        <v>0</v>
      </c>
      <c r="D14" s="227"/>
      <c r="E14" s="227">
        <v>0</v>
      </c>
      <c r="F14" s="227"/>
      <c r="G14" s="1325">
        <v>0</v>
      </c>
      <c r="H14" s="1341"/>
      <c r="J14" s="399" t="s">
        <v>482</v>
      </c>
      <c r="K14" s="397">
        <v>974.10835999999995</v>
      </c>
      <c r="L14" s="405">
        <v>891.41517999999996</v>
      </c>
      <c r="M14" s="405">
        <f>E94/1000</f>
        <v>393.32520000000005</v>
      </c>
      <c r="N14" s="405">
        <f>F94/1000</f>
        <v>648.33387999999991</v>
      </c>
      <c r="O14" s="405">
        <f>G94/1000</f>
        <v>913.67340999999988</v>
      </c>
    </row>
    <row r="15" spans="2:15" ht="15.75">
      <c r="B15" s="377" t="s">
        <v>501</v>
      </c>
      <c r="C15" s="227">
        <v>15112.64</v>
      </c>
      <c r="D15" s="227">
        <v>14407.720000000001</v>
      </c>
      <c r="E15" s="227">
        <v>3290.69</v>
      </c>
      <c r="F15" s="227">
        <v>5235.869999999999</v>
      </c>
      <c r="G15" s="1325">
        <v>8476.2999999999993</v>
      </c>
      <c r="H15" s="1341"/>
      <c r="J15" s="399" t="s">
        <v>597</v>
      </c>
      <c r="K15" s="397">
        <v>405.49574000000001</v>
      </c>
      <c r="L15" s="405">
        <v>402.54589999999996</v>
      </c>
      <c r="M15" s="405">
        <f>E110/1000</f>
        <v>132.68985999999998</v>
      </c>
      <c r="N15" s="405">
        <f>F110/1000</f>
        <v>178.88139999999999</v>
      </c>
      <c r="O15" s="405">
        <f>G110/1000</f>
        <v>347.90362000000005</v>
      </c>
    </row>
    <row r="16" spans="2:15" ht="15.75">
      <c r="B16" s="377" t="s">
        <v>19</v>
      </c>
      <c r="C16" s="227">
        <v>114952.42000000001</v>
      </c>
      <c r="D16" s="227">
        <v>107613.34</v>
      </c>
      <c r="E16" s="227">
        <v>47411.619999999995</v>
      </c>
      <c r="F16" s="227">
        <v>62428.020000000004</v>
      </c>
      <c r="G16" s="1325">
        <v>88736.22</v>
      </c>
      <c r="H16" s="1341"/>
      <c r="J16" s="15"/>
    </row>
    <row r="17" spans="2:10" ht="15.75">
      <c r="B17" s="377" t="s">
        <v>502</v>
      </c>
      <c r="C17" s="227">
        <v>11512.130000000001</v>
      </c>
      <c r="D17" s="227">
        <v>13295.809999999998</v>
      </c>
      <c r="E17" s="227">
        <v>1101</v>
      </c>
      <c r="F17" s="227">
        <v>5359.1399999999994</v>
      </c>
      <c r="G17" s="1325">
        <v>8341.67</v>
      </c>
      <c r="H17" s="1341"/>
      <c r="J17" s="15"/>
    </row>
    <row r="18" spans="2:10" ht="15.75">
      <c r="B18" s="377" t="s">
        <v>598</v>
      </c>
      <c r="C18" s="227">
        <v>149064.76999999999</v>
      </c>
      <c r="D18" s="227">
        <v>156450.54999999999</v>
      </c>
      <c r="E18" s="227">
        <v>27978.11</v>
      </c>
      <c r="F18" s="227">
        <v>45787.25</v>
      </c>
      <c r="G18" s="1325">
        <v>109560.09</v>
      </c>
      <c r="H18" s="1341"/>
      <c r="J18" s="15"/>
    </row>
    <row r="19" spans="2:10" ht="15.75">
      <c r="B19" s="377" t="s">
        <v>504</v>
      </c>
      <c r="C19" s="227">
        <v>51976.53</v>
      </c>
      <c r="D19" s="227">
        <v>59909.39</v>
      </c>
      <c r="E19" s="227">
        <v>41783.440000000002</v>
      </c>
      <c r="F19" s="227">
        <v>53194.100000000006</v>
      </c>
      <c r="G19" s="1325">
        <v>75890.44</v>
      </c>
      <c r="H19" s="1341"/>
      <c r="J19" s="294"/>
    </row>
    <row r="20" spans="2:10" ht="15.75">
      <c r="B20" s="377" t="s">
        <v>505</v>
      </c>
      <c r="C20" s="227">
        <v>174453.16000000003</v>
      </c>
      <c r="D20" s="227">
        <v>192394.59</v>
      </c>
      <c r="E20" s="227">
        <v>69361.61</v>
      </c>
      <c r="F20" s="227">
        <v>129461.89000000001</v>
      </c>
      <c r="G20" s="1325">
        <v>202221.77</v>
      </c>
      <c r="H20" s="1341"/>
      <c r="J20" s="15"/>
    </row>
    <row r="21" spans="2:10" ht="15.75">
      <c r="B21" s="377" t="s">
        <v>506</v>
      </c>
      <c r="C21" s="227">
        <v>664.98</v>
      </c>
      <c r="D21" s="227">
        <v>1074.95</v>
      </c>
      <c r="E21" s="227">
        <v>152.05000000000001</v>
      </c>
      <c r="F21" s="227">
        <v>528</v>
      </c>
      <c r="G21" s="1325">
        <v>992.05</v>
      </c>
      <c r="H21" s="1341"/>
      <c r="J21" s="15"/>
    </row>
    <row r="22" spans="2:10" ht="15.75">
      <c r="B22" s="377" t="s">
        <v>507</v>
      </c>
      <c r="C22" s="227">
        <v>0</v>
      </c>
      <c r="D22" s="227">
        <v>0</v>
      </c>
      <c r="E22" s="227">
        <v>0</v>
      </c>
      <c r="F22" s="227">
        <v>0</v>
      </c>
      <c r="G22" s="1325">
        <v>28.28</v>
      </c>
      <c r="H22" s="1341"/>
      <c r="J22" s="15"/>
    </row>
    <row r="23" spans="2:10" ht="15.75">
      <c r="B23" s="377" t="s">
        <v>508</v>
      </c>
      <c r="C23" s="227">
        <v>1452</v>
      </c>
      <c r="D23" s="227">
        <v>540</v>
      </c>
      <c r="E23" s="227">
        <v>300</v>
      </c>
      <c r="F23" s="227">
        <v>0</v>
      </c>
      <c r="G23" s="1325">
        <v>273</v>
      </c>
      <c r="H23" s="1341"/>
      <c r="J23" s="15"/>
    </row>
    <row r="24" spans="2:10" ht="15.75">
      <c r="B24" s="377" t="s">
        <v>599</v>
      </c>
      <c r="C24" s="227">
        <v>7639.5</v>
      </c>
      <c r="D24" s="227">
        <v>3510</v>
      </c>
      <c r="E24" s="227">
        <v>924</v>
      </c>
      <c r="F24" s="227">
        <v>4059</v>
      </c>
      <c r="G24" s="1325">
        <v>5301</v>
      </c>
      <c r="H24" s="1341"/>
      <c r="J24" s="15"/>
    </row>
    <row r="25" spans="2:10" ht="15.75">
      <c r="B25" s="377" t="s">
        <v>600</v>
      </c>
      <c r="C25" s="227">
        <v>132632.44999999998</v>
      </c>
      <c r="D25" s="227">
        <v>145346.34000000003</v>
      </c>
      <c r="E25" s="227">
        <v>35377.79</v>
      </c>
      <c r="F25" s="227">
        <v>59271.229999999996</v>
      </c>
      <c r="G25" s="1325">
        <v>166149.87</v>
      </c>
      <c r="H25" s="1341"/>
      <c r="J25" s="15"/>
    </row>
    <row r="26" spans="2:10" ht="15.75">
      <c r="B26" s="377" t="s">
        <v>601</v>
      </c>
      <c r="C26" s="227">
        <v>30323.140000000003</v>
      </c>
      <c r="D26" s="227">
        <v>29878.589999999997</v>
      </c>
      <c r="E26" s="227">
        <v>8859.880000000001</v>
      </c>
      <c r="F26" s="227">
        <v>12949.59</v>
      </c>
      <c r="G26" s="1325">
        <v>18312.61</v>
      </c>
      <c r="H26" s="1341"/>
      <c r="J26" s="15"/>
    </row>
    <row r="27" spans="2:10" ht="15.75">
      <c r="B27" s="377" t="s">
        <v>602</v>
      </c>
      <c r="C27" s="227">
        <v>65571.19</v>
      </c>
      <c r="D27" s="227">
        <v>55911.94</v>
      </c>
      <c r="E27" s="227">
        <v>26169.180000000004</v>
      </c>
      <c r="F27" s="227">
        <v>37935.399999999994</v>
      </c>
      <c r="G27" s="1325">
        <v>50548.04</v>
      </c>
      <c r="H27" s="1341"/>
      <c r="J27" s="15"/>
    </row>
    <row r="28" spans="2:10" ht="15.75">
      <c r="B28" s="377" t="s">
        <v>603</v>
      </c>
      <c r="C28" s="227">
        <v>0</v>
      </c>
      <c r="D28" s="227">
        <v>0</v>
      </c>
      <c r="E28" s="227">
        <v>0</v>
      </c>
      <c r="F28" s="227">
        <v>0</v>
      </c>
      <c r="G28" s="1325">
        <v>0</v>
      </c>
      <c r="H28" s="1341"/>
      <c r="J28" s="15"/>
    </row>
    <row r="29" spans="2:10" ht="15.75">
      <c r="B29" s="377" t="s">
        <v>514</v>
      </c>
      <c r="C29" s="227">
        <v>126817.58000000002</v>
      </c>
      <c r="D29" s="227">
        <v>117456.42</v>
      </c>
      <c r="E29" s="227">
        <v>46778.46</v>
      </c>
      <c r="F29" s="227">
        <v>63403.49</v>
      </c>
      <c r="G29" s="1325">
        <v>108925.59</v>
      </c>
      <c r="H29" s="1341"/>
      <c r="J29" s="15"/>
    </row>
    <row r="30" spans="2:10" ht="15.75">
      <c r="B30" s="377" t="s">
        <v>515</v>
      </c>
      <c r="C30" s="227">
        <v>102538.44</v>
      </c>
      <c r="D30" s="227">
        <v>110746.31</v>
      </c>
      <c r="E30" s="227">
        <v>41870.86</v>
      </c>
      <c r="F30" s="227">
        <v>50766.89</v>
      </c>
      <c r="G30" s="1325">
        <v>93404.160000000003</v>
      </c>
      <c r="H30" s="1341"/>
      <c r="J30" s="15"/>
    </row>
    <row r="31" spans="2:10" ht="15.75">
      <c r="B31" s="377" t="s">
        <v>21</v>
      </c>
      <c r="C31" s="227">
        <v>312160.23</v>
      </c>
      <c r="D31" s="227">
        <v>182759.03999999998</v>
      </c>
      <c r="E31" s="227">
        <v>42149.33</v>
      </c>
      <c r="F31" s="227">
        <v>91438.38</v>
      </c>
      <c r="G31" s="1325">
        <v>260359.16000000003</v>
      </c>
      <c r="H31" s="1341"/>
      <c r="J31" s="15"/>
    </row>
    <row r="32" spans="2:10" ht="15.75">
      <c r="B32" s="377" t="s">
        <v>516</v>
      </c>
      <c r="C32" s="227">
        <v>0</v>
      </c>
      <c r="D32" s="227">
        <v>0</v>
      </c>
      <c r="E32" s="227">
        <v>0</v>
      </c>
      <c r="F32" s="227">
        <v>42</v>
      </c>
      <c r="G32" s="1325">
        <v>0</v>
      </c>
      <c r="H32" s="1341"/>
      <c r="J32" s="15"/>
    </row>
    <row r="33" spans="2:15" ht="15.75">
      <c r="B33" s="377" t="s">
        <v>517</v>
      </c>
      <c r="C33" s="227">
        <v>69</v>
      </c>
      <c r="D33" s="227">
        <v>139.25</v>
      </c>
      <c r="E33" s="227">
        <v>0</v>
      </c>
      <c r="F33" s="227">
        <v>0</v>
      </c>
      <c r="G33" s="1325">
        <v>0</v>
      </c>
      <c r="H33" s="1341"/>
      <c r="J33" s="342"/>
    </row>
    <row r="34" spans="2:15" ht="15.75">
      <c r="B34" s="377" t="s">
        <v>519</v>
      </c>
      <c r="C34" s="227">
        <v>4777.59</v>
      </c>
      <c r="D34" s="227">
        <v>4182.7</v>
      </c>
      <c r="E34" s="227">
        <v>2050</v>
      </c>
      <c r="F34" s="227">
        <v>5236.1000000000004</v>
      </c>
      <c r="G34" s="1325">
        <v>4002</v>
      </c>
      <c r="H34" s="1341"/>
      <c r="J34" s="342"/>
    </row>
    <row r="35" spans="2:15" ht="15.75">
      <c r="B35" s="377" t="s">
        <v>604</v>
      </c>
      <c r="C35" s="227">
        <v>18142.659999999996</v>
      </c>
      <c r="D35" s="227">
        <v>19592.68</v>
      </c>
      <c r="E35" s="227">
        <v>4842.57</v>
      </c>
      <c r="F35" s="227">
        <v>13053.82</v>
      </c>
      <c r="G35" s="1325">
        <v>36845.64</v>
      </c>
      <c r="H35" s="1341"/>
      <c r="J35" s="342"/>
    </row>
    <row r="36" spans="2:15" ht="15.75">
      <c r="B36" s="377" t="s">
        <v>521</v>
      </c>
      <c r="C36" s="227">
        <v>0</v>
      </c>
      <c r="D36" s="227">
        <v>0</v>
      </c>
      <c r="E36" s="227">
        <v>0</v>
      </c>
      <c r="F36" s="227">
        <v>25</v>
      </c>
      <c r="G36" s="1325">
        <v>308.87</v>
      </c>
      <c r="H36" s="1341"/>
      <c r="J36" s="342"/>
    </row>
    <row r="37" spans="2:15" ht="15.75">
      <c r="B37" s="377" t="s">
        <v>522</v>
      </c>
      <c r="C37" s="227">
        <v>4368.5999999999995</v>
      </c>
      <c r="D37" s="227">
        <v>6717.68</v>
      </c>
      <c r="E37" s="227">
        <v>479.35</v>
      </c>
      <c r="F37" s="227">
        <v>1897.5</v>
      </c>
      <c r="G37" s="1325">
        <v>3919.92</v>
      </c>
      <c r="H37" s="1341"/>
      <c r="J37" s="342"/>
    </row>
    <row r="38" spans="2:15" ht="15.75" customHeight="1">
      <c r="B38" s="377" t="s">
        <v>523</v>
      </c>
      <c r="C38" s="227">
        <v>8780.6</v>
      </c>
      <c r="D38" s="227">
        <v>7331.6500000000005</v>
      </c>
      <c r="E38" s="227">
        <v>5139.8500000000004</v>
      </c>
      <c r="F38" s="227">
        <v>5551.18</v>
      </c>
      <c r="G38" s="1325">
        <v>8509.93</v>
      </c>
      <c r="H38" s="1341"/>
      <c r="J38" s="398" t="s">
        <v>790</v>
      </c>
    </row>
    <row r="39" spans="2:15" ht="15.75">
      <c r="B39" s="377" t="s">
        <v>605</v>
      </c>
      <c r="C39" s="227">
        <v>97906</v>
      </c>
      <c r="D39" s="227">
        <v>121200.5</v>
      </c>
      <c r="E39" s="227">
        <v>41144.5</v>
      </c>
      <c r="F39" s="227">
        <v>71778</v>
      </c>
      <c r="G39" s="1325">
        <v>160210.25</v>
      </c>
      <c r="H39" s="1341"/>
      <c r="J39" s="344"/>
      <c r="K39" s="603" t="s">
        <v>831</v>
      </c>
      <c r="L39" s="603" t="s">
        <v>834</v>
      </c>
      <c r="M39" s="805">
        <v>2020</v>
      </c>
      <c r="N39" s="805">
        <v>2021</v>
      </c>
      <c r="O39" s="805">
        <v>2022</v>
      </c>
    </row>
    <row r="40" spans="2:15" ht="15.75">
      <c r="B40" s="377" t="s">
        <v>524</v>
      </c>
      <c r="C40" s="227">
        <v>334145.3</v>
      </c>
      <c r="D40" s="227">
        <v>363419.43000000005</v>
      </c>
      <c r="E40" s="227">
        <v>116427.09</v>
      </c>
      <c r="F40" s="227">
        <v>137219.29999999999</v>
      </c>
      <c r="G40" s="1325">
        <v>318384.40000000002</v>
      </c>
      <c r="H40" s="1341"/>
      <c r="J40" s="344" t="s">
        <v>40</v>
      </c>
      <c r="K40" s="405">
        <f t="shared" ref="K40:M40" si="0">K45/1000</f>
        <v>632.10559000000001</v>
      </c>
      <c r="L40" s="405">
        <f t="shared" si="0"/>
        <v>667.08377000000007</v>
      </c>
      <c r="M40" s="405">
        <f t="shared" si="0"/>
        <v>241.10754999999997</v>
      </c>
      <c r="N40" s="405">
        <f t="shared" ref="N40" si="1">N45/1000</f>
        <v>333.68538000000001</v>
      </c>
      <c r="O40" s="405">
        <f t="shared" ref="O40" si="2">O45/1000</f>
        <v>694.09071000000006</v>
      </c>
    </row>
    <row r="41" spans="2:15" ht="15.75">
      <c r="B41" s="377" t="s">
        <v>525</v>
      </c>
      <c r="C41" s="227">
        <v>3497.48</v>
      </c>
      <c r="D41" s="227">
        <v>4160.6000000000004</v>
      </c>
      <c r="E41" s="227">
        <v>235</v>
      </c>
      <c r="F41" s="227">
        <v>37</v>
      </c>
      <c r="G41" s="1325">
        <v>1921.8799999999999</v>
      </c>
      <c r="H41" s="1341"/>
      <c r="J41" s="79" t="s">
        <v>41</v>
      </c>
      <c r="K41" s="405">
        <v>39.481229999999996</v>
      </c>
      <c r="L41" s="405">
        <v>22.514490000000002</v>
      </c>
      <c r="M41" s="405">
        <f>E45/1000</f>
        <v>7.891</v>
      </c>
      <c r="N41" s="405">
        <f>F45/1000</f>
        <v>9.7365899999999996</v>
      </c>
      <c r="O41" s="405">
        <f>G45/1000</f>
        <v>14.535450000000001</v>
      </c>
    </row>
    <row r="42" spans="2:15" ht="15.75">
      <c r="B42" s="377" t="s">
        <v>606</v>
      </c>
      <c r="C42" s="227">
        <v>17750.849999999999</v>
      </c>
      <c r="D42" s="227">
        <v>26119.559999999998</v>
      </c>
      <c r="E42" s="227">
        <v>10382.720000000001</v>
      </c>
      <c r="F42" s="227">
        <v>13393.25</v>
      </c>
      <c r="G42" s="1325">
        <v>26227.079999999998</v>
      </c>
      <c r="H42" s="1341"/>
      <c r="J42" s="79" t="s">
        <v>42</v>
      </c>
      <c r="K42" s="405">
        <v>208.38093000000001</v>
      </c>
      <c r="L42" s="405">
        <v>207.30333999999996</v>
      </c>
      <c r="M42" s="405">
        <f>E53/1000</f>
        <v>83.307520000000011</v>
      </c>
      <c r="N42" s="405">
        <f>F53/1000</f>
        <v>114.26228</v>
      </c>
      <c r="O42" s="405">
        <f>G53/1000</f>
        <v>219.13819000000001</v>
      </c>
    </row>
    <row r="43" spans="2:15" ht="18.75">
      <c r="B43" s="295" t="s">
        <v>607</v>
      </c>
      <c r="C43" s="671">
        <f>SUM(C6:C42)</f>
        <v>2114682.8000000003</v>
      </c>
      <c r="D43" s="296">
        <f>SUM(D6:D42)</f>
        <v>2129977.08</v>
      </c>
      <c r="E43" s="296">
        <f>SUM(E6:E42)</f>
        <v>700269.06999999983</v>
      </c>
      <c r="F43" s="296">
        <f>SUM(F6:F42)</f>
        <v>1054020.22</v>
      </c>
      <c r="G43" s="675">
        <f>SUM(G6:G42)</f>
        <v>2080105.2199999997</v>
      </c>
      <c r="H43" s="1341"/>
      <c r="J43" s="79" t="s">
        <v>55</v>
      </c>
      <c r="K43" s="405">
        <v>323.14044000000001</v>
      </c>
      <c r="L43" s="405">
        <v>408.90389999999996</v>
      </c>
      <c r="M43" s="405">
        <f>E55/1000</f>
        <v>149.09717999999998</v>
      </c>
      <c r="N43" s="405">
        <f>F55/1000</f>
        <v>230.50574</v>
      </c>
      <c r="O43" s="405">
        <f>G55/1000</f>
        <v>381.48008000000004</v>
      </c>
    </row>
    <row r="44" spans="2:15" ht="15.75">
      <c r="B44" s="377" t="s">
        <v>529</v>
      </c>
      <c r="C44" s="227">
        <v>164.1</v>
      </c>
      <c r="D44" s="227"/>
      <c r="E44" s="227">
        <v>120</v>
      </c>
      <c r="F44" s="227">
        <v>267.60000000000002</v>
      </c>
      <c r="G44" s="1325">
        <v>906</v>
      </c>
      <c r="H44" s="1341"/>
      <c r="J44" s="79" t="s">
        <v>44</v>
      </c>
      <c r="K44" s="405">
        <v>305.44823000000002</v>
      </c>
      <c r="L44" s="405">
        <v>261.04415999999998</v>
      </c>
      <c r="M44" s="405">
        <f>E64/1000</f>
        <v>45.620459999999994</v>
      </c>
      <c r="N44" s="405">
        <f>F64/1000</f>
        <v>57.704720000000002</v>
      </c>
      <c r="O44" s="405">
        <f>G64/1000</f>
        <v>141.37350000000001</v>
      </c>
    </row>
    <row r="45" spans="2:15" ht="15.75">
      <c r="B45" s="377" t="s">
        <v>608</v>
      </c>
      <c r="C45" s="227">
        <v>39481.230000000003</v>
      </c>
      <c r="D45" s="227">
        <v>22514.49</v>
      </c>
      <c r="E45" s="227">
        <v>7891</v>
      </c>
      <c r="F45" s="227">
        <v>9736.59</v>
      </c>
      <c r="G45" s="1325">
        <v>14535.45</v>
      </c>
      <c r="H45" s="1341"/>
      <c r="J45" s="729" t="s">
        <v>859</v>
      </c>
      <c r="K45" s="467">
        <f>C49+C70</f>
        <v>632105.59</v>
      </c>
      <c r="L45" s="467">
        <f>D49+D70</f>
        <v>667083.77</v>
      </c>
      <c r="M45" s="467">
        <f>E49+E70</f>
        <v>241107.55</v>
      </c>
      <c r="N45" s="467">
        <f>F49+F70</f>
        <v>333685.38</v>
      </c>
      <c r="O45" s="467">
        <f>G49+G70</f>
        <v>694090.71000000008</v>
      </c>
    </row>
    <row r="46" spans="2:15" ht="15.75">
      <c r="B46" s="377" t="s">
        <v>532</v>
      </c>
      <c r="C46" s="227">
        <v>3208.8</v>
      </c>
      <c r="D46" s="227">
        <v>3562.5</v>
      </c>
      <c r="E46" s="227">
        <v>1478.5</v>
      </c>
      <c r="F46" s="227">
        <v>1558.52</v>
      </c>
      <c r="G46" s="1325">
        <v>1228.78</v>
      </c>
      <c r="H46" s="1341"/>
      <c r="J46" s="15"/>
    </row>
    <row r="47" spans="2:15" ht="15.75">
      <c r="B47" s="377" t="s">
        <v>533</v>
      </c>
      <c r="C47" s="227">
        <v>1131.25</v>
      </c>
      <c r="D47" s="227">
        <v>3401.95</v>
      </c>
      <c r="E47" s="227">
        <v>274</v>
      </c>
      <c r="F47" s="227">
        <v>1102</v>
      </c>
      <c r="G47" s="1325">
        <v>1159</v>
      </c>
      <c r="H47" s="1341"/>
      <c r="J47" s="15"/>
    </row>
    <row r="48" spans="2:15" ht="15.75">
      <c r="B48" s="377" t="s">
        <v>534</v>
      </c>
      <c r="C48" s="227">
        <v>0</v>
      </c>
      <c r="D48" s="227"/>
      <c r="E48" s="227">
        <v>0</v>
      </c>
      <c r="F48" s="227">
        <v>0</v>
      </c>
      <c r="G48" s="1325">
        <v>0</v>
      </c>
      <c r="H48" s="1341"/>
      <c r="J48" s="15"/>
    </row>
    <row r="49" spans="2:15" ht="15.75">
      <c r="B49" s="377" t="s">
        <v>535</v>
      </c>
      <c r="C49" s="227">
        <v>10184.6</v>
      </c>
      <c r="D49" s="227">
        <v>6445.25</v>
      </c>
      <c r="E49" s="227">
        <v>2843</v>
      </c>
      <c r="F49" s="227">
        <v>2222</v>
      </c>
      <c r="G49" s="1325">
        <v>3570.1</v>
      </c>
      <c r="H49" s="1341"/>
      <c r="J49" s="15"/>
    </row>
    <row r="50" spans="2:15" ht="15.75">
      <c r="B50" s="377" t="s">
        <v>536</v>
      </c>
      <c r="C50" s="227">
        <v>35279.35</v>
      </c>
      <c r="D50" s="227">
        <v>36688.460000000006</v>
      </c>
      <c r="E50" s="227">
        <v>16738.949999999997</v>
      </c>
      <c r="F50" s="227">
        <v>23050.559999999998</v>
      </c>
      <c r="G50" s="1325">
        <v>31520.65</v>
      </c>
      <c r="H50" s="1341"/>
      <c r="J50" s="15"/>
    </row>
    <row r="51" spans="2:15" ht="15.75">
      <c r="B51" s="377" t="s">
        <v>537</v>
      </c>
      <c r="C51" s="227">
        <v>126827.34999999999</v>
      </c>
      <c r="D51" s="227">
        <v>114204.39000000001</v>
      </c>
      <c r="E51" s="227">
        <v>37787.020000000004</v>
      </c>
      <c r="F51" s="227">
        <v>42393.740000000005</v>
      </c>
      <c r="G51" s="1325">
        <v>78275.320000000007</v>
      </c>
      <c r="H51" s="1341"/>
      <c r="J51" s="15"/>
    </row>
    <row r="52" spans="2:15" ht="15.75">
      <c r="B52" s="377" t="s">
        <v>538</v>
      </c>
      <c r="C52" s="227">
        <v>192.5</v>
      </c>
      <c r="D52" s="227"/>
      <c r="E52" s="227">
        <v>54</v>
      </c>
      <c r="F52" s="227">
        <v>179.8</v>
      </c>
      <c r="G52" s="1325">
        <v>80.600000000000009</v>
      </c>
      <c r="H52" s="1341"/>
      <c r="J52" s="15"/>
    </row>
    <row r="53" spans="2:15" ht="15.75">
      <c r="B53" s="377" t="s">
        <v>539</v>
      </c>
      <c r="C53" s="227">
        <v>208380.93</v>
      </c>
      <c r="D53" s="227">
        <v>207303.34</v>
      </c>
      <c r="E53" s="227">
        <v>83307.520000000004</v>
      </c>
      <c r="F53" s="227">
        <v>114262.28</v>
      </c>
      <c r="G53" s="1325">
        <v>219138.19</v>
      </c>
      <c r="H53" s="1341"/>
      <c r="J53" s="15"/>
    </row>
    <row r="54" spans="2:15" ht="15.75">
      <c r="B54" s="377" t="s">
        <v>540</v>
      </c>
      <c r="C54" s="227">
        <v>50957.5</v>
      </c>
      <c r="D54" s="227">
        <v>56767.25</v>
      </c>
      <c r="E54" s="227">
        <v>20388.300000000003</v>
      </c>
      <c r="F54" s="227">
        <v>26706.329999999998</v>
      </c>
      <c r="G54" s="1325">
        <v>51913.53</v>
      </c>
      <c r="H54" s="1341"/>
      <c r="J54" s="15"/>
    </row>
    <row r="55" spans="2:15" ht="16.5" thickBot="1">
      <c r="B55" s="378" t="s">
        <v>541</v>
      </c>
      <c r="C55" s="660">
        <v>323140.44</v>
      </c>
      <c r="D55" s="660">
        <v>408903.89999999997</v>
      </c>
      <c r="E55" s="660">
        <v>149097.18</v>
      </c>
      <c r="F55" s="660">
        <v>230505.74</v>
      </c>
      <c r="G55" s="1326">
        <v>381480.08</v>
      </c>
      <c r="H55" s="1341"/>
      <c r="J55" s="15"/>
    </row>
    <row r="56" spans="2:15" ht="15.75">
      <c r="B56" s="128" t="s">
        <v>339</v>
      </c>
      <c r="C56" s="442"/>
      <c r="D56" s="442"/>
      <c r="E56" s="442"/>
      <c r="F56" s="442"/>
      <c r="G56" s="442"/>
      <c r="H56" s="1341"/>
      <c r="J56" s="15"/>
    </row>
    <row r="57" spans="2:15" ht="15.75">
      <c r="B57" s="128"/>
      <c r="C57" s="442"/>
      <c r="D57" s="442"/>
      <c r="E57" s="442"/>
      <c r="F57" s="442"/>
      <c r="G57" s="442"/>
      <c r="H57" s="1341"/>
      <c r="J57" s="15"/>
    </row>
    <row r="58" spans="2:15" ht="15.75">
      <c r="B58" s="1552" t="s">
        <v>985</v>
      </c>
      <c r="C58" s="1552"/>
      <c r="D58" s="1552"/>
      <c r="E58" s="1552"/>
      <c r="F58" s="1552"/>
      <c r="G58" s="1552"/>
      <c r="H58" s="1341"/>
      <c r="J58" s="15"/>
    </row>
    <row r="59" spans="2:15" ht="16.5" thickBot="1">
      <c r="B59" s="544" t="s">
        <v>14</v>
      </c>
      <c r="C59" s="357"/>
      <c r="D59" s="357"/>
      <c r="E59" s="357"/>
      <c r="F59" s="357"/>
      <c r="G59" s="357"/>
      <c r="H59" s="1341"/>
      <c r="J59" s="15"/>
    </row>
    <row r="60" spans="2:15" ht="28.9" customHeight="1">
      <c r="B60" s="289" t="s">
        <v>478</v>
      </c>
      <c r="C60" s="674" t="s">
        <v>813</v>
      </c>
      <c r="D60" s="674" t="s">
        <v>834</v>
      </c>
      <c r="E60" s="902" t="s">
        <v>864</v>
      </c>
      <c r="F60" s="902" t="s">
        <v>895</v>
      </c>
      <c r="G60" s="806" t="s">
        <v>950</v>
      </c>
      <c r="H60" s="1341"/>
      <c r="J60" s="342"/>
    </row>
    <row r="61" spans="2:15" ht="15.75">
      <c r="B61" s="377" t="s">
        <v>542</v>
      </c>
      <c r="C61" s="520">
        <v>19479.349999999999</v>
      </c>
      <c r="D61" s="672">
        <v>30668.729999999996</v>
      </c>
      <c r="E61" s="520">
        <v>15438.42</v>
      </c>
      <c r="F61" s="520">
        <v>14828.88</v>
      </c>
      <c r="G61" s="1327">
        <v>24822.289999999997</v>
      </c>
      <c r="H61" s="1341"/>
      <c r="J61" s="342"/>
    </row>
    <row r="62" spans="2:15" ht="15.75" customHeight="1">
      <c r="B62" s="377" t="s">
        <v>543</v>
      </c>
      <c r="C62" s="520">
        <v>6402.2999999999993</v>
      </c>
      <c r="D62" s="520">
        <v>1770.65</v>
      </c>
      <c r="E62" s="520">
        <v>736.5</v>
      </c>
      <c r="F62" s="520">
        <v>1225.4899999999998</v>
      </c>
      <c r="G62" s="1327">
        <v>992.2</v>
      </c>
      <c r="H62" s="1341"/>
      <c r="J62" s="398" t="s">
        <v>790</v>
      </c>
    </row>
    <row r="63" spans="2:15" ht="15.75">
      <c r="B63" s="377" t="s">
        <v>609</v>
      </c>
      <c r="C63" s="520">
        <v>40799.269999999997</v>
      </c>
      <c r="D63" s="520">
        <v>44003.89</v>
      </c>
      <c r="E63" s="520">
        <v>17033.37</v>
      </c>
      <c r="F63" s="520">
        <v>21566.75</v>
      </c>
      <c r="G63" s="1327">
        <v>42769.960000000006</v>
      </c>
      <c r="H63" s="1341"/>
      <c r="J63" s="344"/>
      <c r="K63" s="603" t="s">
        <v>831</v>
      </c>
      <c r="L63" s="603" t="s">
        <v>834</v>
      </c>
      <c r="M63" s="805">
        <v>2020</v>
      </c>
      <c r="N63" s="805">
        <v>2021</v>
      </c>
      <c r="O63" s="805">
        <v>2022</v>
      </c>
    </row>
    <row r="64" spans="2:15" ht="15.75">
      <c r="B64" s="377" t="s">
        <v>610</v>
      </c>
      <c r="C64" s="520">
        <v>305448.23</v>
      </c>
      <c r="D64" s="520">
        <v>261044.16</v>
      </c>
      <c r="E64" s="520">
        <v>45620.459999999992</v>
      </c>
      <c r="F64" s="520">
        <v>57704.72</v>
      </c>
      <c r="G64" s="1327">
        <v>141373.5</v>
      </c>
      <c r="H64" s="1341"/>
      <c r="J64" s="79" t="s">
        <v>53</v>
      </c>
      <c r="K64" s="397">
        <v>407.16259000000002</v>
      </c>
      <c r="L64" s="397">
        <v>331.78359999999998</v>
      </c>
      <c r="M64" s="397">
        <f t="shared" ref="M64:O66" si="3">E84/1000</f>
        <v>126.71913000000001</v>
      </c>
      <c r="N64" s="397">
        <f t="shared" si="3"/>
        <v>291.42208999999997</v>
      </c>
      <c r="O64" s="397">
        <f t="shared" si="3"/>
        <v>412.72482999999994</v>
      </c>
    </row>
    <row r="65" spans="2:15" ht="15.75">
      <c r="B65" s="377" t="s">
        <v>546</v>
      </c>
      <c r="C65" s="520">
        <v>245916.49</v>
      </c>
      <c r="D65" s="520">
        <v>292090.35000000003</v>
      </c>
      <c r="E65" s="520">
        <v>101869.59</v>
      </c>
      <c r="F65" s="520">
        <v>131651.49</v>
      </c>
      <c r="G65" s="1327">
        <v>218177.25</v>
      </c>
      <c r="H65" s="1341"/>
      <c r="J65" s="79" t="s">
        <v>37</v>
      </c>
      <c r="K65" s="397">
        <v>339.04478</v>
      </c>
      <c r="L65" s="397">
        <v>361.85919999999993</v>
      </c>
      <c r="M65" s="397">
        <f t="shared" si="3"/>
        <v>168.47</v>
      </c>
      <c r="N65" s="397">
        <f t="shared" si="3"/>
        <v>242.85953999999998</v>
      </c>
      <c r="O65" s="397">
        <f t="shared" si="3"/>
        <v>360.25266999999997</v>
      </c>
    </row>
    <row r="66" spans="2:15" ht="15.75">
      <c r="B66" s="377" t="s">
        <v>547</v>
      </c>
      <c r="C66" s="520">
        <v>1477.1</v>
      </c>
      <c r="D66" s="520">
        <v>749.75</v>
      </c>
      <c r="E66" s="520">
        <v>118</v>
      </c>
      <c r="F66" s="520">
        <v>0</v>
      </c>
      <c r="G66" s="1327">
        <v>191.2</v>
      </c>
      <c r="H66" s="1341"/>
      <c r="J66" s="79" t="s">
        <v>39</v>
      </c>
      <c r="K66" s="397">
        <v>1.25</v>
      </c>
      <c r="L66" s="397">
        <v>2.0055200000000002</v>
      </c>
      <c r="M66" s="397">
        <f t="shared" si="3"/>
        <v>1.9324000000000001</v>
      </c>
      <c r="N66" s="397">
        <f t="shared" si="3"/>
        <v>7.2244999999999999</v>
      </c>
      <c r="O66" s="397">
        <f t="shared" si="3"/>
        <v>1.9470900000000002</v>
      </c>
    </row>
    <row r="67" spans="2:15" ht="15.75">
      <c r="B67" s="377" t="s">
        <v>548</v>
      </c>
      <c r="C67" s="520">
        <v>17489.21</v>
      </c>
      <c r="D67" s="520">
        <v>20882.189999999999</v>
      </c>
      <c r="E67" s="520">
        <v>5359.08</v>
      </c>
      <c r="F67" s="520">
        <v>2518</v>
      </c>
      <c r="G67" s="1327">
        <v>8327.8900000000012</v>
      </c>
      <c r="H67" s="1341"/>
      <c r="J67" s="152" t="s">
        <v>38</v>
      </c>
      <c r="K67" s="397">
        <v>226.65099000000001</v>
      </c>
      <c r="L67" s="397">
        <v>195.76685999999998</v>
      </c>
      <c r="M67" s="397">
        <f t="shared" ref="M67:O68" si="4">M70/1000</f>
        <v>96.203670000000002</v>
      </c>
      <c r="N67" s="397">
        <f t="shared" si="4"/>
        <v>106.82774999999999</v>
      </c>
      <c r="O67" s="397">
        <f t="shared" si="4"/>
        <v>138.74881999999999</v>
      </c>
    </row>
    <row r="68" spans="2:15" ht="15.75">
      <c r="B68" s="377" t="s">
        <v>549</v>
      </c>
      <c r="C68" s="520">
        <v>56032.83</v>
      </c>
      <c r="D68" s="520">
        <v>67800.76999999999</v>
      </c>
      <c r="E68" s="520">
        <v>21255.91</v>
      </c>
      <c r="F68" s="520">
        <v>31956.560000000001</v>
      </c>
      <c r="G68" s="1327">
        <v>49882.96</v>
      </c>
      <c r="H68" s="1341"/>
      <c r="J68" s="79" t="s">
        <v>54</v>
      </c>
      <c r="K68" s="397">
        <v>319.69065999999998</v>
      </c>
      <c r="L68" s="397">
        <v>371.52655000000004</v>
      </c>
      <c r="M68" s="397">
        <f t="shared" si="4"/>
        <v>163.45578</v>
      </c>
      <c r="N68" s="397">
        <f t="shared" si="4"/>
        <v>204.39077000000003</v>
      </c>
      <c r="O68" s="397">
        <f t="shared" si="4"/>
        <v>410.77214000000004</v>
      </c>
    </row>
    <row r="69" spans="2:15" ht="15.75">
      <c r="B69" s="377" t="s">
        <v>550</v>
      </c>
      <c r="C69" s="520">
        <v>6809.1</v>
      </c>
      <c r="D69" s="520">
        <v>14679.260000000002</v>
      </c>
      <c r="E69" s="520">
        <v>3152.4</v>
      </c>
      <c r="F69" s="520">
        <v>1111.1500000000001</v>
      </c>
      <c r="G69" s="1327">
        <v>13184.9</v>
      </c>
      <c r="H69" s="1341"/>
      <c r="J69" s="79" t="s">
        <v>611</v>
      </c>
      <c r="K69" s="397">
        <v>114.73645</v>
      </c>
      <c r="L69" s="397">
        <v>133.65687</v>
      </c>
      <c r="M69" s="397">
        <f>E75/1000</f>
        <v>54.025929999999995</v>
      </c>
      <c r="N69" s="397">
        <f>F75/1000</f>
        <v>86.375350000000012</v>
      </c>
      <c r="O69" s="397">
        <f>G75/1000</f>
        <v>165.24822999999998</v>
      </c>
    </row>
    <row r="70" spans="2:15" ht="15.75">
      <c r="B70" s="377" t="s">
        <v>551</v>
      </c>
      <c r="C70" s="520">
        <v>621920.99</v>
      </c>
      <c r="D70" s="520">
        <v>660638.52</v>
      </c>
      <c r="E70" s="520">
        <v>238264.55</v>
      </c>
      <c r="F70" s="520">
        <v>331463.38</v>
      </c>
      <c r="G70" s="1327">
        <v>690520.6100000001</v>
      </c>
      <c r="H70" s="1341"/>
      <c r="J70" s="465" t="s">
        <v>801</v>
      </c>
      <c r="K70" s="155"/>
      <c r="L70" s="155"/>
      <c r="M70" s="494">
        <f>SUM(E87:E93)</f>
        <v>96203.67</v>
      </c>
      <c r="N70" s="494">
        <f>SUM(F87:F93)</f>
        <v>106827.75</v>
      </c>
      <c r="O70" s="494">
        <f>SUM(G87:G93)</f>
        <v>138748.82</v>
      </c>
    </row>
    <row r="71" spans="2:15" ht="15.75">
      <c r="B71" s="377" t="s">
        <v>552</v>
      </c>
      <c r="C71" s="520">
        <v>950.68000000000006</v>
      </c>
      <c r="D71" s="520">
        <v>1718</v>
      </c>
      <c r="E71" s="520">
        <v>232</v>
      </c>
      <c r="F71" s="520">
        <v>100</v>
      </c>
      <c r="G71" s="1327">
        <v>497</v>
      </c>
      <c r="H71" s="1341"/>
      <c r="J71" s="465" t="s">
        <v>870</v>
      </c>
      <c r="K71" s="155"/>
      <c r="L71" s="155"/>
      <c r="M71" s="494">
        <f>SUM(E79:E80)</f>
        <v>163455.78</v>
      </c>
      <c r="N71" s="494">
        <f>SUM(F79:F80)</f>
        <v>204390.77000000002</v>
      </c>
      <c r="O71" s="494">
        <f>SUM(G79:G80)</f>
        <v>410772.14</v>
      </c>
    </row>
    <row r="72" spans="2:15" ht="15.75">
      <c r="B72" s="377" t="s">
        <v>553</v>
      </c>
      <c r="C72" s="520">
        <v>183.4</v>
      </c>
      <c r="D72" s="520">
        <v>90.4</v>
      </c>
      <c r="E72" s="520">
        <v>40</v>
      </c>
      <c r="F72" s="520">
        <v>1122</v>
      </c>
      <c r="G72" s="1327">
        <v>0</v>
      </c>
      <c r="H72" s="1341"/>
      <c r="J72" s="342"/>
    </row>
    <row r="73" spans="2:15" ht="15.75">
      <c r="B73" s="377" t="s">
        <v>554</v>
      </c>
      <c r="C73" s="520">
        <v>46547.69</v>
      </c>
      <c r="D73" s="520">
        <v>53580.53</v>
      </c>
      <c r="E73" s="520">
        <v>13148.029999999999</v>
      </c>
      <c r="F73" s="520">
        <v>2321.1</v>
      </c>
      <c r="G73" s="1327">
        <v>25834.35</v>
      </c>
      <c r="H73" s="1341"/>
      <c r="J73" s="342"/>
    </row>
    <row r="74" spans="2:15" ht="15.75">
      <c r="B74" s="295" t="s">
        <v>1055</v>
      </c>
      <c r="C74" s="671">
        <f>SUM(C44:C73)-C62</f>
        <v>2162002.3900000006</v>
      </c>
      <c r="D74" s="296">
        <f>SUM(D44:D73)-D62</f>
        <v>2307738.0799999996</v>
      </c>
      <c r="E74" s="296">
        <f>SUM(E44:E73)-E62</f>
        <v>781511.28</v>
      </c>
      <c r="F74" s="296">
        <f>SUM(F44:F73)-F62</f>
        <v>1048329.1900000002</v>
      </c>
      <c r="G74" s="675">
        <f>SUM(G44:G73)-G62</f>
        <v>1999389.6099999999</v>
      </c>
      <c r="H74" s="1341"/>
      <c r="J74" s="15"/>
    </row>
    <row r="75" spans="2:15" ht="15.75">
      <c r="B75" s="377" t="s">
        <v>556</v>
      </c>
      <c r="C75" s="520">
        <v>114736.45000000001</v>
      </c>
      <c r="D75" s="520">
        <v>133656.87</v>
      </c>
      <c r="E75" s="520">
        <v>54025.929999999993</v>
      </c>
      <c r="F75" s="520">
        <v>86375.35</v>
      </c>
      <c r="G75" s="1327">
        <v>165248.22999999998</v>
      </c>
      <c r="H75" s="1341"/>
      <c r="J75" s="15"/>
    </row>
    <row r="76" spans="2:15" ht="15.75">
      <c r="B76" s="377" t="s">
        <v>612</v>
      </c>
      <c r="C76" s="520">
        <v>419996.81999999995</v>
      </c>
      <c r="D76" s="520">
        <v>417425.04</v>
      </c>
      <c r="E76" s="520">
        <v>134799.14000000001</v>
      </c>
      <c r="F76" s="520">
        <v>186472.2</v>
      </c>
      <c r="G76" s="1327">
        <v>315929.69999999995</v>
      </c>
      <c r="H76" s="1341"/>
      <c r="J76" s="15"/>
    </row>
    <row r="77" spans="2:15" ht="15.75">
      <c r="B77" s="377" t="s">
        <v>613</v>
      </c>
      <c r="C77" s="520">
        <v>1591.5</v>
      </c>
      <c r="D77" s="520">
        <v>6340.5</v>
      </c>
      <c r="E77" s="520">
        <v>171</v>
      </c>
      <c r="F77" s="520">
        <v>0</v>
      </c>
      <c r="G77" s="1327">
        <v>0</v>
      </c>
      <c r="H77" s="1341"/>
      <c r="J77" s="15"/>
    </row>
    <row r="78" spans="2:15" ht="15.75">
      <c r="B78" s="377" t="s">
        <v>558</v>
      </c>
      <c r="C78" s="227">
        <v>0</v>
      </c>
      <c r="D78" s="227">
        <v>104.23</v>
      </c>
      <c r="E78" s="227">
        <v>0</v>
      </c>
      <c r="F78" s="227">
        <v>0</v>
      </c>
      <c r="G78" s="1325">
        <v>0</v>
      </c>
      <c r="H78" s="1341"/>
      <c r="J78" s="15"/>
    </row>
    <row r="79" spans="2:15" ht="15.75">
      <c r="B79" s="377" t="s">
        <v>559</v>
      </c>
      <c r="C79" s="227">
        <v>216086.22000000003</v>
      </c>
      <c r="D79" s="227">
        <v>241414.02000000002</v>
      </c>
      <c r="E79" s="227">
        <v>94183.32</v>
      </c>
      <c r="F79" s="227">
        <v>120972.15000000001</v>
      </c>
      <c r="G79" s="1325">
        <v>252168.48</v>
      </c>
      <c r="H79" s="1341"/>
      <c r="I79" s="383"/>
      <c r="J79" s="383"/>
    </row>
    <row r="80" spans="2:15" ht="15.75">
      <c r="B80" s="377" t="s">
        <v>614</v>
      </c>
      <c r="C80" s="227">
        <v>103604.44</v>
      </c>
      <c r="D80" s="227">
        <v>130112.53</v>
      </c>
      <c r="E80" s="227">
        <v>69272.459999999992</v>
      </c>
      <c r="F80" s="227">
        <v>83418.62</v>
      </c>
      <c r="G80" s="1325">
        <v>158603.66</v>
      </c>
      <c r="H80" s="1341"/>
      <c r="I80" s="382"/>
      <c r="J80" s="382"/>
    </row>
    <row r="81" spans="2:10" ht="15.75">
      <c r="B81" s="377" t="s">
        <v>615</v>
      </c>
      <c r="C81" s="227">
        <v>0</v>
      </c>
      <c r="D81" s="227">
        <v>0</v>
      </c>
      <c r="E81" s="227">
        <v>0</v>
      </c>
      <c r="F81" s="227">
        <v>0</v>
      </c>
      <c r="G81" s="1325">
        <v>0</v>
      </c>
      <c r="H81" s="1341"/>
      <c r="J81" s="15"/>
    </row>
    <row r="82" spans="2:10" ht="15.75">
      <c r="B82" s="379" t="s">
        <v>616</v>
      </c>
      <c r="C82" s="671">
        <f>SUM(C75:C81)</f>
        <v>856015.42999999993</v>
      </c>
      <c r="D82" s="671">
        <f>SUM(D75:D81)</f>
        <v>929053.19</v>
      </c>
      <c r="E82" s="671">
        <f>SUM(E75:E81)</f>
        <v>352451.85</v>
      </c>
      <c r="F82" s="671">
        <f>SUM(F75:F81)</f>
        <v>477238.32000000007</v>
      </c>
      <c r="G82" s="765">
        <f>SUM(G75:G81)</f>
        <v>891950.07</v>
      </c>
      <c r="H82" s="1341"/>
      <c r="J82" s="15"/>
    </row>
    <row r="83" spans="2:10" ht="15.75">
      <c r="B83" s="377" t="s">
        <v>617</v>
      </c>
      <c r="C83" s="227">
        <v>0</v>
      </c>
      <c r="D83" s="227"/>
      <c r="E83" s="227">
        <v>0</v>
      </c>
      <c r="F83" s="227">
        <v>0</v>
      </c>
      <c r="G83" s="1325">
        <v>0</v>
      </c>
      <c r="H83" s="1341"/>
      <c r="J83" s="15"/>
    </row>
    <row r="84" spans="2:10" ht="15.75">
      <c r="B84" s="377" t="s">
        <v>562</v>
      </c>
      <c r="C84" s="227">
        <v>407162.58999999997</v>
      </c>
      <c r="D84" s="227">
        <v>331783.59999999998</v>
      </c>
      <c r="E84" s="227">
        <v>126719.13</v>
      </c>
      <c r="F84" s="227">
        <v>291422.08999999997</v>
      </c>
      <c r="G84" s="1325">
        <v>412724.82999999996</v>
      </c>
      <c r="H84" s="1341"/>
      <c r="J84" s="15"/>
    </row>
    <row r="85" spans="2:10" ht="15.75">
      <c r="B85" s="377" t="s">
        <v>25</v>
      </c>
      <c r="C85" s="227">
        <v>339044.77999999997</v>
      </c>
      <c r="D85" s="227">
        <v>361859.19999999995</v>
      </c>
      <c r="E85" s="227">
        <v>168470</v>
      </c>
      <c r="F85" s="227">
        <v>242859.53999999998</v>
      </c>
      <c r="G85" s="1325">
        <v>360252.67</v>
      </c>
      <c r="H85" s="1341"/>
      <c r="J85" s="15"/>
    </row>
    <row r="86" spans="2:10" ht="15.75">
      <c r="B86" s="377" t="s">
        <v>563</v>
      </c>
      <c r="C86" s="227">
        <v>1250</v>
      </c>
      <c r="D86" s="227">
        <v>2005.5200000000002</v>
      </c>
      <c r="E86" s="227">
        <v>1932.4</v>
      </c>
      <c r="F86" s="227">
        <v>7224.5</v>
      </c>
      <c r="G86" s="1325">
        <v>1947.0900000000001</v>
      </c>
      <c r="H86" s="1341"/>
      <c r="J86" s="15"/>
    </row>
    <row r="87" spans="2:10" ht="15.75">
      <c r="B87" s="377" t="s">
        <v>618</v>
      </c>
      <c r="C87" s="227">
        <v>11968.490000000002</v>
      </c>
      <c r="D87" s="227">
        <v>9755.9500000000007</v>
      </c>
      <c r="E87" s="227">
        <v>3759.9</v>
      </c>
      <c r="F87" s="227">
        <v>3128.6</v>
      </c>
      <c r="G87" s="1325">
        <v>3338.8</v>
      </c>
      <c r="H87" s="1341"/>
      <c r="J87" s="15"/>
    </row>
    <row r="88" spans="2:10" ht="15.75">
      <c r="B88" s="377" t="s">
        <v>619</v>
      </c>
      <c r="C88" s="227">
        <v>0</v>
      </c>
      <c r="D88" s="227"/>
      <c r="E88" s="227">
        <v>0</v>
      </c>
      <c r="F88" s="227">
        <v>0</v>
      </c>
      <c r="G88" s="1325">
        <v>0</v>
      </c>
      <c r="H88" s="1341"/>
      <c r="I88" s="383"/>
      <c r="J88" s="383"/>
    </row>
    <row r="89" spans="2:10" ht="15.75">
      <c r="B89" s="377" t="s">
        <v>620</v>
      </c>
      <c r="C89" s="227">
        <v>160</v>
      </c>
      <c r="D89" s="227">
        <v>634.5</v>
      </c>
      <c r="E89" s="227">
        <v>0</v>
      </c>
      <c r="F89" s="227">
        <v>0</v>
      </c>
      <c r="G89" s="1325">
        <v>0</v>
      </c>
      <c r="H89" s="1341"/>
      <c r="I89" s="382"/>
      <c r="J89" s="382"/>
    </row>
    <row r="90" spans="2:10" ht="15.75">
      <c r="B90" s="377" t="s">
        <v>621</v>
      </c>
      <c r="C90" s="227">
        <v>13810.75</v>
      </c>
      <c r="D90" s="227">
        <v>21832.25</v>
      </c>
      <c r="E90" s="227">
        <v>816.75</v>
      </c>
      <c r="F90" s="227">
        <v>0</v>
      </c>
      <c r="G90" s="1325">
        <v>2015.75</v>
      </c>
      <c r="H90" s="1341"/>
      <c r="J90" s="15"/>
    </row>
    <row r="91" spans="2:10" ht="15.75">
      <c r="B91" s="377" t="s">
        <v>622</v>
      </c>
      <c r="C91" s="227">
        <v>121607.8</v>
      </c>
      <c r="D91" s="227">
        <v>97901.5</v>
      </c>
      <c r="E91" s="227">
        <v>50353.57</v>
      </c>
      <c r="F91" s="227">
        <v>51899</v>
      </c>
      <c r="G91" s="1325">
        <v>48666.579999999994</v>
      </c>
      <c r="H91" s="1341"/>
      <c r="J91" s="15"/>
    </row>
    <row r="92" spans="2:10" ht="15.75">
      <c r="B92" s="377" t="s">
        <v>623</v>
      </c>
      <c r="C92" s="227">
        <v>17395.5</v>
      </c>
      <c r="D92" s="227">
        <v>15063.130000000001</v>
      </c>
      <c r="E92" s="227">
        <v>450</v>
      </c>
      <c r="F92" s="227">
        <v>5094</v>
      </c>
      <c r="G92" s="1325">
        <v>10092</v>
      </c>
      <c r="H92" s="1341"/>
      <c r="J92" s="15"/>
    </row>
    <row r="93" spans="2:10" ht="15.75">
      <c r="B93" s="377" t="s">
        <v>624</v>
      </c>
      <c r="C93" s="227">
        <v>61708.450000000004</v>
      </c>
      <c r="D93" s="227">
        <v>50579.53</v>
      </c>
      <c r="E93" s="227">
        <v>40823.449999999997</v>
      </c>
      <c r="F93" s="227">
        <v>46706.15</v>
      </c>
      <c r="G93" s="1325">
        <v>74635.69</v>
      </c>
      <c r="H93" s="1341"/>
      <c r="J93" s="15"/>
    </row>
    <row r="94" spans="2:10" ht="15.75">
      <c r="B94" s="379" t="s">
        <v>572</v>
      </c>
      <c r="C94" s="671">
        <f>SUM(C83:C93)</f>
        <v>974108.35999999987</v>
      </c>
      <c r="D94" s="296">
        <f>SUM(D83:D93)</f>
        <v>891415.17999999993</v>
      </c>
      <c r="E94" s="296">
        <f>SUM(E83:E93)</f>
        <v>393325.20000000007</v>
      </c>
      <c r="F94" s="296">
        <f>SUM(F83:F93)</f>
        <v>648333.87999999989</v>
      </c>
      <c r="G94" s="675">
        <f>SUM(G83:G93)</f>
        <v>913673.40999999992</v>
      </c>
      <c r="H94" s="1341"/>
      <c r="J94" s="15"/>
    </row>
    <row r="95" spans="2:10" ht="15.75">
      <c r="B95" s="377" t="s">
        <v>573</v>
      </c>
      <c r="C95" s="227">
        <v>56730.22</v>
      </c>
      <c r="D95" s="227">
        <v>35420.899999999994</v>
      </c>
      <c r="E95" s="227">
        <v>10967.32</v>
      </c>
      <c r="F95" s="227">
        <v>12759.06</v>
      </c>
      <c r="G95" s="1325">
        <v>25726.18</v>
      </c>
      <c r="H95" s="1341"/>
      <c r="J95" s="15"/>
    </row>
    <row r="96" spans="2:10" ht="15.75">
      <c r="B96" s="377" t="s">
        <v>575</v>
      </c>
      <c r="C96" s="227">
        <v>32616.38</v>
      </c>
      <c r="D96" s="227">
        <v>38282</v>
      </c>
      <c r="E96" s="227">
        <v>13424.94</v>
      </c>
      <c r="F96" s="227">
        <v>16847</v>
      </c>
      <c r="G96" s="1325">
        <v>33958.949999999997</v>
      </c>
      <c r="H96" s="1341"/>
      <c r="J96" s="15"/>
    </row>
    <row r="97" spans="2:10" ht="15.75">
      <c r="B97" s="377" t="s">
        <v>576</v>
      </c>
      <c r="C97" s="227">
        <v>90372.74</v>
      </c>
      <c r="D97" s="227">
        <v>99493.03</v>
      </c>
      <c r="E97" s="227">
        <v>39343.259999999995</v>
      </c>
      <c r="F97" s="227">
        <v>43284.3</v>
      </c>
      <c r="G97" s="1325">
        <v>81134.649999999994</v>
      </c>
      <c r="H97" s="1341"/>
      <c r="J97" s="15"/>
    </row>
    <row r="98" spans="2:10" ht="15.75">
      <c r="B98" s="377" t="s">
        <v>577</v>
      </c>
      <c r="C98" s="227">
        <v>2057.5</v>
      </c>
      <c r="D98" s="227">
        <v>1629.5</v>
      </c>
      <c r="E98" s="227">
        <v>601</v>
      </c>
      <c r="F98" s="227">
        <v>220</v>
      </c>
      <c r="G98" s="1325">
        <v>731.44</v>
      </c>
      <c r="H98" s="1341"/>
      <c r="J98" s="15"/>
    </row>
    <row r="99" spans="2:10" ht="15.75">
      <c r="B99" s="377" t="s">
        <v>578</v>
      </c>
      <c r="C99" s="227">
        <v>102.84</v>
      </c>
      <c r="D99" s="227">
        <v>651.02</v>
      </c>
      <c r="E99" s="227">
        <v>270</v>
      </c>
      <c r="F99" s="227">
        <v>0</v>
      </c>
      <c r="G99" s="1325">
        <v>182</v>
      </c>
      <c r="H99" s="1341"/>
      <c r="J99" s="15"/>
    </row>
    <row r="100" spans="2:10" ht="15.75">
      <c r="B100" s="377" t="s">
        <v>580</v>
      </c>
      <c r="C100" s="227">
        <v>72</v>
      </c>
      <c r="D100" s="227">
        <v>18</v>
      </c>
      <c r="E100" s="227">
        <v>174</v>
      </c>
      <c r="F100" s="227">
        <v>355.98</v>
      </c>
      <c r="G100" s="1325">
        <v>1047.5</v>
      </c>
      <c r="H100" s="1341"/>
      <c r="J100" s="15"/>
    </row>
    <row r="101" spans="2:10" ht="15.75">
      <c r="B101" s="377" t="s">
        <v>581</v>
      </c>
      <c r="C101" s="227">
        <v>15177.3</v>
      </c>
      <c r="D101" s="227">
        <v>2274.1999999999998</v>
      </c>
      <c r="E101" s="227">
        <v>1341</v>
      </c>
      <c r="F101" s="227">
        <v>4310.1000000000004</v>
      </c>
      <c r="G101" s="1325">
        <v>5524.5</v>
      </c>
      <c r="H101" s="1341"/>
      <c r="J101" s="35"/>
    </row>
    <row r="102" spans="2:10" ht="15.75">
      <c r="B102" s="377" t="s">
        <v>582</v>
      </c>
      <c r="C102" s="227">
        <v>36990</v>
      </c>
      <c r="D102" s="227">
        <v>53470</v>
      </c>
      <c r="E102" s="227">
        <v>13596</v>
      </c>
      <c r="F102" s="227">
        <v>28308</v>
      </c>
      <c r="G102" s="1325">
        <v>51058.020000000004</v>
      </c>
      <c r="H102" s="1341"/>
      <c r="J102" s="15"/>
    </row>
    <row r="103" spans="2:10" ht="15.75">
      <c r="B103" s="377" t="s">
        <v>584</v>
      </c>
      <c r="C103" s="227">
        <v>66124.010000000009</v>
      </c>
      <c r="D103" s="227">
        <v>78342.8</v>
      </c>
      <c r="E103" s="227">
        <v>26091.379999999997</v>
      </c>
      <c r="F103" s="227">
        <v>36798.82</v>
      </c>
      <c r="G103" s="1325">
        <v>70541.81</v>
      </c>
      <c r="H103" s="1341"/>
      <c r="J103" s="15"/>
    </row>
    <row r="104" spans="2:10" ht="15.75">
      <c r="B104" s="377" t="s">
        <v>585</v>
      </c>
      <c r="C104" s="227">
        <v>50</v>
      </c>
      <c r="D104" s="227">
        <v>189</v>
      </c>
      <c r="E104" s="227">
        <v>100</v>
      </c>
      <c r="F104" s="227">
        <v>0</v>
      </c>
      <c r="G104" s="1325">
        <v>75</v>
      </c>
      <c r="H104" s="1341"/>
      <c r="J104" s="15"/>
    </row>
    <row r="105" spans="2:10" ht="15.75">
      <c r="B105" s="377" t="s">
        <v>586</v>
      </c>
      <c r="C105" s="227">
        <v>29831.8</v>
      </c>
      <c r="D105" s="227">
        <v>38775.300000000003</v>
      </c>
      <c r="E105" s="227">
        <v>9497.26</v>
      </c>
      <c r="F105" s="227">
        <v>10734</v>
      </c>
      <c r="G105" s="1325">
        <v>32461.47</v>
      </c>
      <c r="H105" s="1341"/>
      <c r="J105" s="15"/>
    </row>
    <row r="106" spans="2:10" ht="15.75">
      <c r="B106" s="377" t="s">
        <v>625</v>
      </c>
      <c r="C106" s="227">
        <v>12061.28</v>
      </c>
      <c r="D106" s="227">
        <v>12600.95</v>
      </c>
      <c r="E106" s="227">
        <v>6425</v>
      </c>
      <c r="F106" s="227">
        <v>8669.6</v>
      </c>
      <c r="G106" s="1325">
        <v>14317.259999999998</v>
      </c>
      <c r="H106" s="1341"/>
      <c r="J106" s="15"/>
    </row>
    <row r="107" spans="2:10" ht="15.75">
      <c r="B107" s="377" t="s">
        <v>589</v>
      </c>
      <c r="C107" s="227">
        <v>31389.919999999998</v>
      </c>
      <c r="D107" s="227">
        <v>35403.75</v>
      </c>
      <c r="E107" s="227">
        <v>8636.2000000000007</v>
      </c>
      <c r="F107" s="227">
        <v>12969.800000000001</v>
      </c>
      <c r="G107" s="1325">
        <v>25954.57</v>
      </c>
      <c r="H107" s="1341"/>
      <c r="J107" s="15"/>
    </row>
    <row r="108" spans="2:10" ht="15.75">
      <c r="B108" s="377" t="s">
        <v>626</v>
      </c>
      <c r="C108" s="227">
        <v>2519.35</v>
      </c>
      <c r="D108" s="227">
        <v>2423</v>
      </c>
      <c r="E108" s="227">
        <v>683</v>
      </c>
      <c r="F108" s="227">
        <v>772</v>
      </c>
      <c r="G108" s="1325">
        <v>1227.5</v>
      </c>
      <c r="H108" s="1341"/>
      <c r="J108" s="15"/>
    </row>
    <row r="109" spans="2:10" ht="15.75">
      <c r="B109" s="377" t="s">
        <v>627</v>
      </c>
      <c r="C109" s="227">
        <v>29400.399999999998</v>
      </c>
      <c r="D109" s="227">
        <v>3572.45</v>
      </c>
      <c r="E109" s="227">
        <v>1539.5</v>
      </c>
      <c r="F109" s="227">
        <v>2852.74</v>
      </c>
      <c r="G109" s="1325">
        <v>3962.7700000000004</v>
      </c>
      <c r="H109" s="1341"/>
      <c r="J109" s="15"/>
    </row>
    <row r="110" spans="2:10" ht="15.75">
      <c r="B110" s="295" t="s">
        <v>1054</v>
      </c>
      <c r="C110" s="671">
        <f>SUM(C95:C109)</f>
        <v>405495.74</v>
      </c>
      <c r="D110" s="296">
        <f>SUM(D95:D109)</f>
        <v>402545.9</v>
      </c>
      <c r="E110" s="296">
        <f>SUM(E95:E109)</f>
        <v>132689.85999999999</v>
      </c>
      <c r="F110" s="296">
        <f>SUM(F95:F109)</f>
        <v>178881.4</v>
      </c>
      <c r="G110" s="675">
        <f>SUM(G95:G109)</f>
        <v>347903.62000000005</v>
      </c>
      <c r="H110" s="1341"/>
      <c r="J110" s="15"/>
    </row>
    <row r="111" spans="2:10" ht="15.75">
      <c r="B111" s="150" t="s">
        <v>628</v>
      </c>
      <c r="C111" s="227">
        <v>230779.2</v>
      </c>
      <c r="D111" s="227">
        <v>267346.67</v>
      </c>
      <c r="E111" s="227">
        <v>103566.26000000001</v>
      </c>
      <c r="F111" s="227">
        <v>81868.37</v>
      </c>
      <c r="G111" s="1325">
        <v>192002.13</v>
      </c>
      <c r="H111" s="1341"/>
    </row>
    <row r="112" spans="2:10" ht="16.5" thickBot="1">
      <c r="B112" s="380" t="s">
        <v>592</v>
      </c>
      <c r="C112" s="673">
        <f>(C43+C74+C82+C94+C110+C111)</f>
        <v>6743083.9200000009</v>
      </c>
      <c r="D112" s="300">
        <f>(D43+D74+D82+D94+D110+D111)</f>
        <v>6928076.0999999996</v>
      </c>
      <c r="E112" s="300">
        <f>(E43+E74+E82+E94+E110+E111)</f>
        <v>2463813.5199999996</v>
      </c>
      <c r="F112" s="300">
        <f>(F43+F74+F82+F94+F110+F111)</f>
        <v>3488671.3800000004</v>
      </c>
      <c r="G112" s="676">
        <f>(G43+G74+G82+G94+G110+G111)</f>
        <v>6425024.0599999996</v>
      </c>
      <c r="H112" s="1341"/>
    </row>
    <row r="113" spans="2:9" ht="15.75">
      <c r="B113" s="28" t="s">
        <v>629</v>
      </c>
      <c r="C113" s="93"/>
      <c r="D113" s="93"/>
      <c r="E113" s="93"/>
      <c r="F113" s="93"/>
      <c r="G113" s="93"/>
      <c r="H113" s="442"/>
      <c r="I113"/>
    </row>
    <row r="114" spans="2:9" ht="15.75">
      <c r="B114" s="290" t="s">
        <v>594</v>
      </c>
      <c r="C114" s="93"/>
      <c r="D114" s="93"/>
      <c r="E114" s="93"/>
      <c r="F114" s="93"/>
      <c r="G114" s="93"/>
      <c r="H114" s="442"/>
      <c r="I114"/>
    </row>
    <row r="115" spans="2:9">
      <c r="B115" s="290"/>
      <c r="C115" s="299"/>
      <c r="D115" s="299"/>
      <c r="E115" s="299"/>
      <c r="F115" s="299"/>
      <c r="G115" s="299"/>
      <c r="H115" s="725"/>
      <c r="I115"/>
    </row>
    <row r="116" spans="2:9">
      <c r="B116" s="290"/>
      <c r="C116" s="299"/>
      <c r="D116" s="299"/>
      <c r="E116" s="299"/>
      <c r="F116" s="299"/>
      <c r="G116" s="299"/>
      <c r="H116" s="725"/>
      <c r="I116"/>
    </row>
    <row r="117" spans="2:9">
      <c r="B117" s="142"/>
      <c r="C117" s="299"/>
      <c r="D117" s="299"/>
      <c r="E117" s="299"/>
      <c r="F117" s="299"/>
      <c r="G117" s="299"/>
      <c r="H117" s="725"/>
      <c r="I117"/>
    </row>
    <row r="118" spans="2:9">
      <c r="B118" s="142"/>
      <c r="C118" s="299"/>
      <c r="D118" s="299"/>
      <c r="E118" s="299"/>
      <c r="F118" s="299"/>
      <c r="G118" s="299"/>
      <c r="H118" s="725"/>
      <c r="I118"/>
    </row>
    <row r="119" spans="2:9">
      <c r="B119" s="342"/>
      <c r="I119"/>
    </row>
    <row r="120" spans="2:9">
      <c r="B120" s="342"/>
      <c r="I120"/>
    </row>
  </sheetData>
  <mergeCells count="2">
    <mergeCell ref="B58:G58"/>
    <mergeCell ref="B3:G3"/>
  </mergeCells>
  <pageMargins left="0.7" right="0.7" top="0.75" bottom="0.75" header="0.3" footer="0.3"/>
  <pageSetup scale="90" orientation="portrait" r:id="rId1"/>
  <ignoredErrors>
    <ignoredError sqref="C60:G60 C5:D5 K10:L10 K39:L39 K63:L63" numberStoredAsText="1"/>
    <ignoredError sqref="D94 E43:G43" formulaRange="1"/>
    <ignoredError sqref="M11:M15 N11:N15 M64:N69 M40:M43 K44:N45 K40:L43 N40:N43" unlockedFormula="1"/>
    <ignoredError sqref="M70:N71" formulaRange="1" unlockedFormula="1"/>
  </ignoredErrors>
  <drawing r:id="rId2"/>
</worksheet>
</file>

<file path=xl/worksheets/sheet35.xml><?xml version="1.0" encoding="utf-8"?>
<worksheet xmlns="http://schemas.openxmlformats.org/spreadsheetml/2006/main" xmlns:r="http://schemas.openxmlformats.org/officeDocument/2006/relationships">
  <sheetPr codeName="Sheet35"/>
  <dimension ref="A1:N139"/>
  <sheetViews>
    <sheetView showGridLines="0" workbookViewId="0"/>
  </sheetViews>
  <sheetFormatPr defaultColWidth="8.77734375" defaultRowHeight="15"/>
  <cols>
    <col min="1" max="1" width="5" style="60" customWidth="1"/>
    <col min="2" max="2" width="15.5546875" style="60" customWidth="1"/>
    <col min="3" max="4" width="6.21875" style="60" bestFit="1" customWidth="1"/>
    <col min="5" max="5" width="7.21875" style="60" bestFit="1" customWidth="1"/>
    <col min="6" max="12" width="6.21875" style="60" bestFit="1" customWidth="1"/>
    <col min="13" max="13" width="6.88671875" style="60" customWidth="1"/>
    <col min="14" max="14" width="6.33203125" style="60" customWidth="1"/>
    <col min="15" max="16384" width="8.77734375" style="60"/>
  </cols>
  <sheetData>
    <row r="1" spans="1:14" ht="15.75">
      <c r="A1" s="413"/>
      <c r="B1" s="983" t="s">
        <v>449</v>
      </c>
      <c r="C1" s="606"/>
      <c r="D1" s="606"/>
      <c r="E1" s="606"/>
      <c r="F1" s="606"/>
      <c r="G1" s="606"/>
      <c r="H1" s="606"/>
      <c r="I1" s="606"/>
      <c r="J1" s="606"/>
      <c r="K1" s="606"/>
      <c r="L1" s="606"/>
      <c r="M1" s="606"/>
      <c r="N1" s="606"/>
    </row>
    <row r="3" spans="1:14" ht="15.75">
      <c r="B3" s="1566" t="s">
        <v>734</v>
      </c>
      <c r="C3" s="1566"/>
      <c r="D3" s="1566"/>
      <c r="E3" s="1566"/>
      <c r="F3" s="1566"/>
      <c r="G3" s="1566"/>
      <c r="H3" s="1566"/>
      <c r="I3" s="1566"/>
      <c r="J3" s="1566"/>
      <c r="K3" s="1566"/>
      <c r="L3" s="1566"/>
      <c r="M3" s="1566"/>
      <c r="N3" s="1566"/>
    </row>
    <row r="4" spans="1:14" ht="15.75">
      <c r="B4" s="1567" t="s">
        <v>983</v>
      </c>
      <c r="C4" s="1567"/>
      <c r="D4" s="1567"/>
      <c r="E4" s="1567"/>
      <c r="F4" s="1567"/>
      <c r="G4" s="1567"/>
      <c r="H4" s="1567"/>
      <c r="I4" s="1567"/>
      <c r="J4" s="1567"/>
      <c r="K4" s="1567"/>
      <c r="L4" s="1567"/>
      <c r="M4" s="1567"/>
      <c r="N4" s="1567"/>
    </row>
    <row r="5" spans="1:14" ht="6.75" customHeight="1" thickBot="1">
      <c r="B5" s="984"/>
      <c r="C5" s="39"/>
      <c r="D5" s="39"/>
      <c r="E5" s="39"/>
      <c r="F5" s="39"/>
      <c r="G5" s="39"/>
      <c r="H5" s="39"/>
      <c r="I5" s="607"/>
      <c r="J5" s="608"/>
      <c r="K5" s="608"/>
      <c r="L5" s="39"/>
      <c r="M5" s="39"/>
      <c r="N5" s="39"/>
    </row>
    <row r="6" spans="1:14" ht="21" customHeight="1">
      <c r="B6" s="985" t="s">
        <v>32</v>
      </c>
      <c r="C6" s="986" t="s">
        <v>721</v>
      </c>
      <c r="D6" s="609" t="s">
        <v>722</v>
      </c>
      <c r="E6" s="609" t="s">
        <v>723</v>
      </c>
      <c r="F6" s="609" t="s">
        <v>724</v>
      </c>
      <c r="G6" s="609" t="s">
        <v>631</v>
      </c>
      <c r="H6" s="609" t="s">
        <v>725</v>
      </c>
      <c r="I6" s="609" t="s">
        <v>726</v>
      </c>
      <c r="J6" s="610" t="s">
        <v>727</v>
      </c>
      <c r="K6" s="611" t="s">
        <v>728</v>
      </c>
      <c r="L6" s="609" t="s">
        <v>729</v>
      </c>
      <c r="M6" s="609" t="s">
        <v>730</v>
      </c>
      <c r="N6" s="619" t="s">
        <v>731</v>
      </c>
    </row>
    <row r="7" spans="1:14" ht="15.75">
      <c r="B7" s="987" t="s">
        <v>479</v>
      </c>
      <c r="C7" s="612"/>
      <c r="D7" s="612"/>
      <c r="E7" s="612"/>
      <c r="F7" s="612"/>
      <c r="G7" s="612"/>
      <c r="H7" s="612"/>
      <c r="I7" s="612"/>
      <c r="J7" s="988"/>
      <c r="K7" s="988"/>
      <c r="L7" s="620"/>
      <c r="M7" s="612"/>
      <c r="N7" s="621"/>
    </row>
    <row r="8" spans="1:14" ht="15.75">
      <c r="A8" s="1126"/>
      <c r="B8" s="989" t="s">
        <v>632</v>
      </c>
      <c r="C8" s="549">
        <v>0</v>
      </c>
      <c r="D8" s="549">
        <v>0</v>
      </c>
      <c r="E8" s="549">
        <v>6.6</v>
      </c>
      <c r="F8" s="549">
        <v>0</v>
      </c>
      <c r="G8" s="549">
        <v>6.6</v>
      </c>
      <c r="H8" s="549">
        <v>6.6</v>
      </c>
      <c r="I8" s="549">
        <v>4.4000000000000004</v>
      </c>
      <c r="J8" s="549">
        <v>4.4000000000000004</v>
      </c>
      <c r="K8" s="549">
        <v>0</v>
      </c>
      <c r="L8" s="549"/>
      <c r="M8" s="549"/>
      <c r="N8" s="1328"/>
    </row>
    <row r="9" spans="1:14" ht="15.75">
      <c r="A9" s="1126"/>
      <c r="B9" s="989" t="s">
        <v>52</v>
      </c>
      <c r="C9" s="549">
        <v>6</v>
      </c>
      <c r="D9" s="549">
        <v>6.6</v>
      </c>
      <c r="E9" s="549">
        <v>8.8000000000000007</v>
      </c>
      <c r="F9" s="549">
        <v>0</v>
      </c>
      <c r="G9" s="549">
        <v>6.6</v>
      </c>
      <c r="H9" s="549">
        <v>7.22</v>
      </c>
      <c r="I9" s="549">
        <v>6.93</v>
      </c>
      <c r="J9" s="549">
        <v>6.59</v>
      </c>
      <c r="K9" s="549">
        <v>6.07</v>
      </c>
      <c r="L9" s="791">
        <v>6.27</v>
      </c>
      <c r="M9" s="549">
        <v>7.05</v>
      </c>
      <c r="N9" s="1328">
        <v>6.72</v>
      </c>
    </row>
    <row r="10" spans="1:14" ht="15.75">
      <c r="A10" s="1126"/>
      <c r="B10" s="989" t="s">
        <v>443</v>
      </c>
      <c r="C10" s="549">
        <v>3.89</v>
      </c>
      <c r="D10" s="549">
        <v>3.82</v>
      </c>
      <c r="E10" s="549">
        <v>3.91</v>
      </c>
      <c r="F10" s="549">
        <v>3.92</v>
      </c>
      <c r="G10" s="549">
        <v>4.1399999999999997</v>
      </c>
      <c r="H10" s="549">
        <v>3.93</v>
      </c>
      <c r="I10" s="549">
        <v>4.05</v>
      </c>
      <c r="J10" s="549">
        <v>3.95</v>
      </c>
      <c r="K10" s="549">
        <v>3.89</v>
      </c>
      <c r="L10" s="791">
        <v>3.91</v>
      </c>
      <c r="M10" s="549">
        <v>4.1500000000000004</v>
      </c>
      <c r="N10" s="1328">
        <v>4.5599999999999996</v>
      </c>
    </row>
    <row r="11" spans="1:14" ht="15.75">
      <c r="A11" s="1126"/>
      <c r="B11" s="989" t="s">
        <v>633</v>
      </c>
      <c r="C11" s="549">
        <v>0</v>
      </c>
      <c r="D11" s="549">
        <v>0</v>
      </c>
      <c r="E11" s="549">
        <v>0</v>
      </c>
      <c r="F11" s="549">
        <v>0</v>
      </c>
      <c r="G11" s="549">
        <v>0</v>
      </c>
      <c r="H11" s="549">
        <v>0</v>
      </c>
      <c r="I11" s="549">
        <v>0</v>
      </c>
      <c r="J11" s="549">
        <v>0</v>
      </c>
      <c r="K11" s="549">
        <v>0</v>
      </c>
      <c r="L11" s="791">
        <v>8.67</v>
      </c>
      <c r="M11" s="549">
        <v>4.84</v>
      </c>
      <c r="N11" s="1328"/>
    </row>
    <row r="12" spans="1:14" ht="15.75">
      <c r="A12" s="1126"/>
      <c r="B12" s="989" t="s">
        <v>305</v>
      </c>
      <c r="C12" s="549">
        <v>6.54</v>
      </c>
      <c r="D12" s="549">
        <v>6.58</v>
      </c>
      <c r="E12" s="549">
        <v>6.69</v>
      </c>
      <c r="F12" s="549">
        <v>6.73</v>
      </c>
      <c r="G12" s="549">
        <v>6.78</v>
      </c>
      <c r="H12" s="549">
        <v>6.78</v>
      </c>
      <c r="I12" s="549">
        <v>7.1</v>
      </c>
      <c r="J12" s="549">
        <v>6.64</v>
      </c>
      <c r="K12" s="549">
        <v>6.76</v>
      </c>
      <c r="L12" s="791">
        <v>6.93</v>
      </c>
      <c r="M12" s="549">
        <v>6.52</v>
      </c>
      <c r="N12" s="1328">
        <v>7.16</v>
      </c>
    </row>
    <row r="13" spans="1:14" ht="15.75">
      <c r="A13" s="1126"/>
      <c r="B13" s="989" t="s">
        <v>634</v>
      </c>
      <c r="C13" s="549">
        <v>3.77</v>
      </c>
      <c r="D13" s="549">
        <v>3.8</v>
      </c>
      <c r="E13" s="549">
        <v>3.86</v>
      </c>
      <c r="F13" s="549">
        <v>4.38</v>
      </c>
      <c r="G13" s="549">
        <v>4.17</v>
      </c>
      <c r="H13" s="549">
        <v>4</v>
      </c>
      <c r="I13" s="549">
        <v>3.64</v>
      </c>
      <c r="J13" s="549">
        <v>3.8</v>
      </c>
      <c r="K13" s="549">
        <v>3.82</v>
      </c>
      <c r="L13" s="791">
        <v>3.68</v>
      </c>
      <c r="M13" s="549">
        <v>3.94</v>
      </c>
      <c r="N13" s="1328">
        <v>3.87</v>
      </c>
    </row>
    <row r="14" spans="1:14" ht="15.75">
      <c r="A14" s="1126"/>
      <c r="B14" s="989" t="s">
        <v>635</v>
      </c>
      <c r="C14" s="549">
        <v>0</v>
      </c>
      <c r="D14" s="549">
        <v>0</v>
      </c>
      <c r="E14" s="549">
        <v>0</v>
      </c>
      <c r="F14" s="549">
        <v>0</v>
      </c>
      <c r="G14" s="549">
        <v>0</v>
      </c>
      <c r="H14" s="549">
        <v>0</v>
      </c>
      <c r="I14" s="549">
        <v>0</v>
      </c>
      <c r="J14" s="549">
        <v>0</v>
      </c>
      <c r="K14" s="549">
        <v>0</v>
      </c>
      <c r="L14" s="549"/>
      <c r="M14" s="549"/>
      <c r="N14" s="1328"/>
    </row>
    <row r="15" spans="1:14" ht="15.75">
      <c r="A15" s="1126"/>
      <c r="B15" s="989" t="s">
        <v>636</v>
      </c>
      <c r="C15" s="549">
        <v>0</v>
      </c>
      <c r="D15" s="549">
        <v>0</v>
      </c>
      <c r="E15" s="549">
        <v>0</v>
      </c>
      <c r="F15" s="549">
        <v>11</v>
      </c>
      <c r="G15" s="549">
        <v>0</v>
      </c>
      <c r="H15" s="549">
        <v>9.1</v>
      </c>
      <c r="I15" s="549">
        <v>10.99</v>
      </c>
      <c r="J15" s="549">
        <v>11.01</v>
      </c>
      <c r="K15" s="549">
        <v>6.4</v>
      </c>
      <c r="L15" s="549">
        <v>9.36</v>
      </c>
      <c r="M15" s="549">
        <v>8.99</v>
      </c>
      <c r="N15" s="1328"/>
    </row>
    <row r="16" spans="1:14" ht="15.75">
      <c r="A16" s="1126"/>
      <c r="B16" s="989" t="s">
        <v>637</v>
      </c>
      <c r="C16" s="549">
        <v>0</v>
      </c>
      <c r="D16" s="549">
        <v>0</v>
      </c>
      <c r="E16" s="549">
        <v>0</v>
      </c>
      <c r="F16" s="549">
        <v>0</v>
      </c>
      <c r="G16" s="549">
        <v>0</v>
      </c>
      <c r="H16" s="549">
        <v>0</v>
      </c>
      <c r="I16" s="549">
        <v>0</v>
      </c>
      <c r="J16" s="549">
        <v>0</v>
      </c>
      <c r="K16" s="549">
        <v>0</v>
      </c>
      <c r="L16" s="549"/>
      <c r="M16" s="549"/>
      <c r="N16" s="1328"/>
    </row>
    <row r="17" spans="1:14" ht="15.75">
      <c r="A17" s="1126"/>
      <c r="B17" s="989" t="s">
        <v>638</v>
      </c>
      <c r="C17" s="549">
        <v>2.75</v>
      </c>
      <c r="D17" s="549">
        <v>2.81</v>
      </c>
      <c r="E17" s="549">
        <v>2.64</v>
      </c>
      <c r="F17" s="549">
        <v>2.77</v>
      </c>
      <c r="G17" s="549">
        <v>2.72</v>
      </c>
      <c r="H17" s="549">
        <v>2.8</v>
      </c>
      <c r="I17" s="549">
        <v>2.82</v>
      </c>
      <c r="J17" s="549">
        <v>2.5099999999999998</v>
      </c>
      <c r="K17" s="549">
        <v>2.5299999999999998</v>
      </c>
      <c r="L17" s="791">
        <v>2.58</v>
      </c>
      <c r="M17" s="549">
        <v>2.78</v>
      </c>
      <c r="N17" s="1328">
        <v>2.74</v>
      </c>
    </row>
    <row r="18" spans="1:14" ht="15.75">
      <c r="A18" s="1126"/>
      <c r="B18" s="989" t="s">
        <v>444</v>
      </c>
      <c r="C18" s="549">
        <v>5.22</v>
      </c>
      <c r="D18" s="549">
        <v>5.38</v>
      </c>
      <c r="E18" s="549">
        <v>8.43</v>
      </c>
      <c r="F18" s="549">
        <v>5.27</v>
      </c>
      <c r="G18" s="549">
        <v>8.34</v>
      </c>
      <c r="H18" s="549">
        <v>11</v>
      </c>
      <c r="I18" s="549">
        <v>6.66</v>
      </c>
      <c r="J18" s="549">
        <v>5.14</v>
      </c>
      <c r="K18" s="549">
        <v>5.64</v>
      </c>
      <c r="L18" s="791">
        <v>4.3099999999999996</v>
      </c>
      <c r="M18" s="549">
        <v>4.4000000000000004</v>
      </c>
      <c r="N18" s="1328">
        <v>3.83</v>
      </c>
    </row>
    <row r="19" spans="1:14" ht="15.75">
      <c r="A19" s="1126"/>
      <c r="B19" s="989" t="s">
        <v>51</v>
      </c>
      <c r="C19" s="549">
        <v>4.1900000000000004</v>
      </c>
      <c r="D19" s="549">
        <v>4.13</v>
      </c>
      <c r="E19" s="549">
        <v>4.29</v>
      </c>
      <c r="F19" s="549">
        <v>4.6500000000000004</v>
      </c>
      <c r="G19" s="549">
        <v>5.07</v>
      </c>
      <c r="H19" s="549">
        <v>4.8099999999999996</v>
      </c>
      <c r="I19" s="549">
        <v>5.34</v>
      </c>
      <c r="J19" s="549">
        <v>4.95</v>
      </c>
      <c r="K19" s="549">
        <v>4.7699999999999996</v>
      </c>
      <c r="L19" s="791">
        <v>4.38</v>
      </c>
      <c r="M19" s="549">
        <v>4.5199999999999996</v>
      </c>
      <c r="N19" s="1328">
        <v>4.49</v>
      </c>
    </row>
    <row r="20" spans="1:14" ht="15.75">
      <c r="A20" s="1126"/>
      <c r="B20" s="989" t="s">
        <v>639</v>
      </c>
      <c r="C20" s="549">
        <v>4.4000000000000004</v>
      </c>
      <c r="D20" s="549">
        <v>6.67</v>
      </c>
      <c r="E20" s="549">
        <v>5.63</v>
      </c>
      <c r="F20" s="549">
        <v>5.75</v>
      </c>
      <c r="G20" s="549">
        <v>8.93</v>
      </c>
      <c r="H20" s="549">
        <v>7.98</v>
      </c>
      <c r="I20" s="549">
        <v>5.98</v>
      </c>
      <c r="J20" s="549">
        <v>4.6399999999999997</v>
      </c>
      <c r="K20" s="549">
        <v>5.73</v>
      </c>
      <c r="L20" s="1197">
        <v>4.96</v>
      </c>
      <c r="M20" s="549">
        <v>6.34</v>
      </c>
      <c r="N20" s="1328">
        <v>8</v>
      </c>
    </row>
    <row r="21" spans="1:14" ht="15.75">
      <c r="A21" s="1126"/>
      <c r="B21" s="989" t="s">
        <v>640</v>
      </c>
      <c r="C21" s="549">
        <v>6.68</v>
      </c>
      <c r="D21" s="549">
        <v>6.92</v>
      </c>
      <c r="E21" s="549">
        <v>6.48</v>
      </c>
      <c r="F21" s="549">
        <v>6.79</v>
      </c>
      <c r="G21" s="549">
        <v>7</v>
      </c>
      <c r="H21" s="549">
        <v>7.62</v>
      </c>
      <c r="I21" s="549">
        <v>8.82</v>
      </c>
      <c r="J21" s="549">
        <v>6.69</v>
      </c>
      <c r="K21" s="549">
        <v>6.69</v>
      </c>
      <c r="L21" s="791">
        <v>6.89</v>
      </c>
      <c r="M21" s="549">
        <v>6.6</v>
      </c>
      <c r="N21" s="1328">
        <v>6.99</v>
      </c>
    </row>
    <row r="22" spans="1:14" ht="15.75">
      <c r="A22" s="1126"/>
      <c r="B22" s="989" t="s">
        <v>641</v>
      </c>
      <c r="C22" s="549">
        <v>5.33</v>
      </c>
      <c r="D22" s="549">
        <v>5.29</v>
      </c>
      <c r="E22" s="549">
        <v>5.87</v>
      </c>
      <c r="F22" s="549">
        <v>6.63</v>
      </c>
      <c r="G22" s="549">
        <v>6.18</v>
      </c>
      <c r="H22" s="549">
        <v>7.45</v>
      </c>
      <c r="I22" s="549">
        <v>6.7</v>
      </c>
      <c r="J22" s="549">
        <v>5.79</v>
      </c>
      <c r="K22" s="549">
        <v>5.87</v>
      </c>
      <c r="L22" s="791">
        <v>5.63</v>
      </c>
      <c r="M22" s="549">
        <v>5.27</v>
      </c>
      <c r="N22" s="1328">
        <v>5.28</v>
      </c>
    </row>
    <row r="23" spans="1:14" ht="15.75">
      <c r="A23" s="1126"/>
      <c r="B23" s="989" t="s">
        <v>49</v>
      </c>
      <c r="C23" s="549">
        <v>8.64</v>
      </c>
      <c r="D23" s="549">
        <v>9.3000000000000007</v>
      </c>
      <c r="E23" s="549">
        <v>9.52</v>
      </c>
      <c r="F23" s="549">
        <v>9.77</v>
      </c>
      <c r="G23" s="549">
        <v>9.5500000000000007</v>
      </c>
      <c r="H23" s="549">
        <v>9.9700000000000006</v>
      </c>
      <c r="I23" s="549">
        <v>9.94</v>
      </c>
      <c r="J23" s="549">
        <v>9.4600000000000009</v>
      </c>
      <c r="K23" s="549">
        <v>9.59</v>
      </c>
      <c r="L23" s="791">
        <v>9.76</v>
      </c>
      <c r="M23" s="549">
        <v>9.9700000000000006</v>
      </c>
      <c r="N23" s="1328">
        <v>10.029999999999999</v>
      </c>
    </row>
    <row r="24" spans="1:14" ht="15.75">
      <c r="A24" s="1126"/>
      <c r="B24" s="989" t="s">
        <v>642</v>
      </c>
      <c r="C24" s="549">
        <v>0</v>
      </c>
      <c r="D24" s="549">
        <v>4.33</v>
      </c>
      <c r="E24" s="549">
        <v>22.03</v>
      </c>
      <c r="F24" s="549">
        <v>4.4000000000000004</v>
      </c>
      <c r="G24" s="549">
        <v>4.4000000000000004</v>
      </c>
      <c r="H24" s="549">
        <v>6.17</v>
      </c>
      <c r="I24" s="549">
        <v>4.08</v>
      </c>
      <c r="J24" s="549">
        <v>0</v>
      </c>
      <c r="K24" s="549">
        <v>0</v>
      </c>
      <c r="L24" s="549"/>
      <c r="M24" s="549"/>
      <c r="N24" s="1328"/>
    </row>
    <row r="25" spans="1:14" ht="15.75">
      <c r="A25" s="1126"/>
      <c r="B25" s="989" t="s">
        <v>643</v>
      </c>
      <c r="C25" s="549">
        <v>0</v>
      </c>
      <c r="D25" s="549">
        <v>0</v>
      </c>
      <c r="E25" s="549">
        <v>0</v>
      </c>
      <c r="F25" s="549">
        <v>0</v>
      </c>
      <c r="G25" s="549">
        <v>0</v>
      </c>
      <c r="H25" s="549">
        <v>0</v>
      </c>
      <c r="I25" s="549">
        <v>0</v>
      </c>
      <c r="J25" s="549">
        <v>0</v>
      </c>
      <c r="K25" s="549">
        <v>0</v>
      </c>
      <c r="L25" s="549">
        <v>15.54</v>
      </c>
      <c r="M25" s="549"/>
      <c r="N25" s="1328"/>
    </row>
    <row r="26" spans="1:14" ht="15.75">
      <c r="A26" s="1126"/>
      <c r="B26" s="989" t="s">
        <v>644</v>
      </c>
      <c r="C26" s="549">
        <v>0</v>
      </c>
      <c r="D26" s="549">
        <v>0</v>
      </c>
      <c r="E26" s="549">
        <v>0</v>
      </c>
      <c r="F26" s="549">
        <v>0</v>
      </c>
      <c r="G26" s="549">
        <v>0</v>
      </c>
      <c r="H26" s="549">
        <v>0</v>
      </c>
      <c r="I26" s="549">
        <v>0</v>
      </c>
      <c r="J26" s="549">
        <v>0</v>
      </c>
      <c r="K26" s="549">
        <v>6.6</v>
      </c>
      <c r="L26" s="549">
        <v>6.6</v>
      </c>
      <c r="M26" s="549"/>
      <c r="N26" s="1328"/>
    </row>
    <row r="27" spans="1:14" ht="15.75">
      <c r="A27" s="1126"/>
      <c r="B27" s="989" t="s">
        <v>645</v>
      </c>
      <c r="C27" s="549">
        <v>6.6</v>
      </c>
      <c r="D27" s="549">
        <v>6.6</v>
      </c>
      <c r="E27" s="549">
        <v>0</v>
      </c>
      <c r="F27" s="549">
        <v>6.6</v>
      </c>
      <c r="G27" s="549">
        <v>6.6</v>
      </c>
      <c r="H27" s="549">
        <v>6.6</v>
      </c>
      <c r="I27" s="549">
        <v>6.6</v>
      </c>
      <c r="J27" s="549">
        <v>6.6</v>
      </c>
      <c r="K27" s="549">
        <v>6.6</v>
      </c>
      <c r="L27" s="549">
        <v>6.6</v>
      </c>
      <c r="M27" s="549">
        <v>6.6</v>
      </c>
      <c r="N27" s="1328"/>
    </row>
    <row r="28" spans="1:14" ht="15.75">
      <c r="A28" s="1126"/>
      <c r="B28" s="989" t="s">
        <v>646</v>
      </c>
      <c r="C28" s="549">
        <v>4.51</v>
      </c>
      <c r="D28" s="549">
        <v>4.3</v>
      </c>
      <c r="E28" s="549">
        <v>4.57</v>
      </c>
      <c r="F28" s="549">
        <v>4.5599999999999996</v>
      </c>
      <c r="G28" s="549">
        <v>4.6399999999999997</v>
      </c>
      <c r="H28" s="549">
        <v>4.51</v>
      </c>
      <c r="I28" s="549">
        <v>4.24</v>
      </c>
      <c r="J28" s="549">
        <v>4.33</v>
      </c>
      <c r="K28" s="549">
        <v>4.47</v>
      </c>
      <c r="L28" s="791">
        <v>4.47</v>
      </c>
      <c r="M28" s="549">
        <v>5.72</v>
      </c>
      <c r="N28" s="1328">
        <v>6.6</v>
      </c>
    </row>
    <row r="29" spans="1:14" ht="15.75">
      <c r="A29" s="1126"/>
      <c r="B29" s="989" t="s">
        <v>647</v>
      </c>
      <c r="C29" s="549">
        <v>3.9</v>
      </c>
      <c r="D29" s="549">
        <v>4.09</v>
      </c>
      <c r="E29" s="549">
        <v>3.98</v>
      </c>
      <c r="F29" s="549">
        <v>3.85</v>
      </c>
      <c r="G29" s="549">
        <v>4.6500000000000004</v>
      </c>
      <c r="H29" s="549">
        <v>4.4000000000000004</v>
      </c>
      <c r="I29" s="549">
        <v>3.62</v>
      </c>
      <c r="J29" s="549">
        <v>3.98</v>
      </c>
      <c r="K29" s="549">
        <v>3.86</v>
      </c>
      <c r="L29" s="791">
        <v>3.81</v>
      </c>
      <c r="M29" s="549">
        <v>3.85</v>
      </c>
      <c r="N29" s="1328">
        <v>4.2300000000000004</v>
      </c>
    </row>
    <row r="30" spans="1:14" ht="15.75">
      <c r="A30" s="1126"/>
      <c r="B30" s="989" t="s">
        <v>610</v>
      </c>
      <c r="C30" s="549">
        <v>4.76</v>
      </c>
      <c r="D30" s="549">
        <v>4.7</v>
      </c>
      <c r="E30" s="549">
        <v>5.5</v>
      </c>
      <c r="F30" s="549">
        <v>5.74</v>
      </c>
      <c r="G30" s="549">
        <v>6.04</v>
      </c>
      <c r="H30" s="549">
        <v>5.93</v>
      </c>
      <c r="I30" s="549">
        <v>5.81</v>
      </c>
      <c r="J30" s="549">
        <v>5.52</v>
      </c>
      <c r="K30" s="549">
        <v>5.3</v>
      </c>
      <c r="L30" s="791">
        <v>4.9800000000000004</v>
      </c>
      <c r="M30" s="549">
        <v>4.96</v>
      </c>
      <c r="N30" s="1328">
        <v>5.33</v>
      </c>
    </row>
    <row r="31" spans="1:14" ht="15.75">
      <c r="A31" s="1126"/>
      <c r="B31" s="989" t="s">
        <v>648</v>
      </c>
      <c r="C31" s="549">
        <v>0</v>
      </c>
      <c r="D31" s="549">
        <v>0</v>
      </c>
      <c r="E31" s="549">
        <v>0</v>
      </c>
      <c r="F31" s="549">
        <v>0</v>
      </c>
      <c r="G31" s="549">
        <v>0</v>
      </c>
      <c r="H31" s="549">
        <v>0</v>
      </c>
      <c r="I31" s="549">
        <v>0</v>
      </c>
      <c r="J31" s="549">
        <v>0</v>
      </c>
      <c r="K31" s="549">
        <v>0</v>
      </c>
      <c r="L31" s="549"/>
      <c r="M31" s="549"/>
      <c r="N31" s="1328"/>
    </row>
    <row r="32" spans="1:14" ht="15.75">
      <c r="A32" s="1126"/>
      <c r="B32" s="989" t="s">
        <v>649</v>
      </c>
      <c r="C32" s="549">
        <v>6.69</v>
      </c>
      <c r="D32" s="549">
        <v>6.64</v>
      </c>
      <c r="E32" s="549">
        <v>6.68</v>
      </c>
      <c r="F32" s="549">
        <v>7.17</v>
      </c>
      <c r="G32" s="549">
        <v>7.04</v>
      </c>
      <c r="H32" s="549">
        <v>7.04</v>
      </c>
      <c r="I32" s="549">
        <v>7.08</v>
      </c>
      <c r="J32" s="549">
        <v>7.1</v>
      </c>
      <c r="K32" s="549">
        <v>7.37</v>
      </c>
      <c r="L32" s="791">
        <v>7.56</v>
      </c>
      <c r="M32" s="549">
        <v>7.25</v>
      </c>
      <c r="N32" s="1328">
        <v>7.48</v>
      </c>
    </row>
    <row r="33" spans="1:14" ht="15.75">
      <c r="A33" s="1126"/>
      <c r="B33" s="989" t="s">
        <v>650</v>
      </c>
      <c r="C33" s="549">
        <v>5.2</v>
      </c>
      <c r="D33" s="549">
        <v>5.15</v>
      </c>
      <c r="E33" s="549">
        <v>5.51</v>
      </c>
      <c r="F33" s="549">
        <v>5.59</v>
      </c>
      <c r="G33" s="549">
        <v>5.58</v>
      </c>
      <c r="H33" s="549">
        <v>5.81</v>
      </c>
      <c r="I33" s="549">
        <v>5.76</v>
      </c>
      <c r="J33" s="549">
        <v>5.49</v>
      </c>
      <c r="K33" s="549">
        <v>5.74</v>
      </c>
      <c r="L33" s="791">
        <v>5.91</v>
      </c>
      <c r="M33" s="549">
        <v>5.84</v>
      </c>
      <c r="N33" s="1328">
        <v>5.88</v>
      </c>
    </row>
    <row r="34" spans="1:14" ht="15.75">
      <c r="A34" s="1126"/>
      <c r="B34" s="989" t="s">
        <v>60</v>
      </c>
      <c r="C34" s="549">
        <v>8.7200000000000006</v>
      </c>
      <c r="D34" s="549">
        <v>8.75</v>
      </c>
      <c r="E34" s="549">
        <v>8.6999999999999993</v>
      </c>
      <c r="F34" s="549">
        <v>8.58</v>
      </c>
      <c r="G34" s="549">
        <v>8.61</v>
      </c>
      <c r="H34" s="549">
        <v>8.58</v>
      </c>
      <c r="I34" s="549">
        <v>8.69</v>
      </c>
      <c r="J34" s="549">
        <v>8.8000000000000007</v>
      </c>
      <c r="K34" s="549">
        <v>8.8000000000000007</v>
      </c>
      <c r="L34" s="791">
        <v>9.01</v>
      </c>
      <c r="M34" s="549">
        <v>9.01</v>
      </c>
      <c r="N34" s="1328">
        <v>9.1300000000000008</v>
      </c>
    </row>
    <row r="35" spans="1:14" ht="15.75">
      <c r="A35" s="1126"/>
      <c r="B35" s="989" t="s">
        <v>651</v>
      </c>
      <c r="C35" s="549">
        <v>0</v>
      </c>
      <c r="D35" s="549">
        <v>0</v>
      </c>
      <c r="E35" s="549">
        <v>0</v>
      </c>
      <c r="F35" s="549">
        <v>0</v>
      </c>
      <c r="G35" s="549">
        <v>0</v>
      </c>
      <c r="H35" s="549">
        <v>0</v>
      </c>
      <c r="I35" s="549">
        <v>0</v>
      </c>
      <c r="J35" s="549">
        <v>0</v>
      </c>
      <c r="K35" s="549">
        <v>0</v>
      </c>
      <c r="L35" s="549"/>
      <c r="M35" s="549"/>
      <c r="N35" s="1328"/>
    </row>
    <row r="36" spans="1:14" ht="15.75">
      <c r="A36" s="1126"/>
      <c r="B36" s="989" t="s">
        <v>652</v>
      </c>
      <c r="C36" s="549">
        <v>0</v>
      </c>
      <c r="D36" s="549">
        <v>0</v>
      </c>
      <c r="E36" s="549">
        <v>0</v>
      </c>
      <c r="F36" s="549">
        <v>0</v>
      </c>
      <c r="G36" s="549">
        <v>0</v>
      </c>
      <c r="H36" s="549">
        <v>0</v>
      </c>
      <c r="I36" s="549">
        <v>0</v>
      </c>
      <c r="J36" s="549">
        <v>0</v>
      </c>
      <c r="K36" s="549">
        <v>0</v>
      </c>
      <c r="L36" s="549"/>
      <c r="M36" s="549"/>
      <c r="N36" s="1328"/>
    </row>
    <row r="37" spans="1:14" ht="15.75">
      <c r="A37" s="1126"/>
      <c r="B37" s="989" t="s">
        <v>653</v>
      </c>
      <c r="C37" s="549">
        <v>0</v>
      </c>
      <c r="D37" s="549">
        <v>0</v>
      </c>
      <c r="E37" s="549">
        <v>0</v>
      </c>
      <c r="F37" s="549">
        <v>0</v>
      </c>
      <c r="G37" s="549">
        <v>0</v>
      </c>
      <c r="H37" s="549">
        <v>0</v>
      </c>
      <c r="I37" s="549">
        <v>0</v>
      </c>
      <c r="J37" s="549">
        <v>0</v>
      </c>
      <c r="K37" s="549">
        <v>0</v>
      </c>
      <c r="L37" s="549"/>
      <c r="M37" s="549"/>
      <c r="N37" s="1328"/>
    </row>
    <row r="38" spans="1:14" ht="15.75">
      <c r="A38" s="1126"/>
      <c r="B38" s="989" t="s">
        <v>654</v>
      </c>
      <c r="C38" s="549">
        <v>22</v>
      </c>
      <c r="D38" s="549">
        <v>0</v>
      </c>
      <c r="E38" s="549">
        <v>0</v>
      </c>
      <c r="F38" s="549">
        <v>0</v>
      </c>
      <c r="G38" s="549">
        <v>0</v>
      </c>
      <c r="H38" s="549">
        <v>0</v>
      </c>
      <c r="I38" s="549">
        <v>0</v>
      </c>
      <c r="J38" s="549">
        <v>0</v>
      </c>
      <c r="K38" s="549">
        <v>0</v>
      </c>
      <c r="L38" s="549"/>
      <c r="M38" s="549">
        <v>28.68</v>
      </c>
      <c r="N38" s="1328">
        <v>23.53</v>
      </c>
    </row>
    <row r="39" spans="1:14" ht="15.75">
      <c r="A39" s="1126"/>
      <c r="B39" s="989" t="s">
        <v>655</v>
      </c>
      <c r="C39" s="549">
        <v>5.91</v>
      </c>
      <c r="D39" s="549">
        <v>6.05</v>
      </c>
      <c r="E39" s="549">
        <v>5.93</v>
      </c>
      <c r="F39" s="549">
        <v>5.77</v>
      </c>
      <c r="G39" s="549">
        <v>5.65</v>
      </c>
      <c r="H39" s="549">
        <v>6.05</v>
      </c>
      <c r="I39" s="549">
        <v>6.11</v>
      </c>
      <c r="J39" s="549">
        <v>5.83</v>
      </c>
      <c r="K39" s="549">
        <v>5.93</v>
      </c>
      <c r="L39" s="791">
        <v>6.06</v>
      </c>
      <c r="M39" s="549">
        <v>5.53</v>
      </c>
      <c r="N39" s="1328">
        <v>5.41</v>
      </c>
    </row>
    <row r="40" spans="1:14" ht="15.75">
      <c r="A40" s="1126"/>
      <c r="B40" s="989" t="s">
        <v>656</v>
      </c>
      <c r="C40" s="549">
        <v>0</v>
      </c>
      <c r="D40" s="549">
        <v>0</v>
      </c>
      <c r="E40" s="549">
        <v>6.6</v>
      </c>
      <c r="F40" s="549">
        <v>0</v>
      </c>
      <c r="G40" s="549">
        <v>0</v>
      </c>
      <c r="H40" s="549">
        <v>0</v>
      </c>
      <c r="I40" s="549">
        <v>3.85</v>
      </c>
      <c r="J40" s="549">
        <v>3.85</v>
      </c>
      <c r="K40" s="549">
        <v>0</v>
      </c>
      <c r="L40" s="549">
        <v>15.58</v>
      </c>
      <c r="M40" s="549">
        <v>22.01</v>
      </c>
      <c r="N40" s="1328"/>
    </row>
    <row r="41" spans="1:14" ht="15.75">
      <c r="A41" s="1126"/>
      <c r="B41" s="989" t="s">
        <v>657</v>
      </c>
      <c r="C41" s="549">
        <v>0</v>
      </c>
      <c r="D41" s="549">
        <v>13.2</v>
      </c>
      <c r="E41" s="549">
        <v>22.06</v>
      </c>
      <c r="F41" s="549">
        <v>12.86</v>
      </c>
      <c r="G41" s="549">
        <v>11.46</v>
      </c>
      <c r="H41" s="549">
        <v>11.5</v>
      </c>
      <c r="I41" s="549">
        <v>12.04</v>
      </c>
      <c r="J41" s="549">
        <v>12.97</v>
      </c>
      <c r="K41" s="549">
        <v>13.2</v>
      </c>
      <c r="L41" s="549">
        <v>9.85</v>
      </c>
      <c r="M41" s="549">
        <v>13.19</v>
      </c>
      <c r="N41" s="1328">
        <v>11.48</v>
      </c>
    </row>
    <row r="42" spans="1:14" ht="15.75">
      <c r="A42" s="1126"/>
      <c r="B42" s="989" t="s">
        <v>658</v>
      </c>
      <c r="C42" s="549">
        <v>4.47</v>
      </c>
      <c r="D42" s="549">
        <v>4.07</v>
      </c>
      <c r="E42" s="549">
        <v>4.53</v>
      </c>
      <c r="F42" s="549">
        <v>4.08</v>
      </c>
      <c r="G42" s="549">
        <v>5.5</v>
      </c>
      <c r="H42" s="549">
        <v>5.5</v>
      </c>
      <c r="I42" s="549">
        <v>5.5</v>
      </c>
      <c r="J42" s="549">
        <v>5.35</v>
      </c>
      <c r="K42" s="549">
        <v>4.4000000000000004</v>
      </c>
      <c r="L42" s="549">
        <v>4.4000000000000004</v>
      </c>
      <c r="M42" s="549">
        <v>4.1900000000000004</v>
      </c>
      <c r="N42" s="1328">
        <v>4.6100000000000003</v>
      </c>
    </row>
    <row r="43" spans="1:14" ht="15.75">
      <c r="A43" s="1126"/>
      <c r="B43" s="989" t="s">
        <v>659</v>
      </c>
      <c r="C43" s="549">
        <v>4.1500000000000004</v>
      </c>
      <c r="D43" s="549">
        <v>4.1399999999999997</v>
      </c>
      <c r="E43" s="549">
        <v>4.1500000000000004</v>
      </c>
      <c r="F43" s="549">
        <v>4.17</v>
      </c>
      <c r="G43" s="549">
        <v>4.18</v>
      </c>
      <c r="H43" s="549">
        <v>4.17</v>
      </c>
      <c r="I43" s="549">
        <v>4.26</v>
      </c>
      <c r="J43" s="549">
        <v>4.37</v>
      </c>
      <c r="K43" s="549">
        <v>4.3099999999999996</v>
      </c>
      <c r="L43" s="791">
        <v>4.3499999999999996</v>
      </c>
      <c r="M43" s="549">
        <v>4.5</v>
      </c>
      <c r="N43" s="1328">
        <v>4.5999999999999996</v>
      </c>
    </row>
    <row r="44" spans="1:14" ht="15.75">
      <c r="A44" s="1126"/>
      <c r="B44" s="989" t="s">
        <v>304</v>
      </c>
      <c r="C44" s="549">
        <v>5.52</v>
      </c>
      <c r="D44" s="549">
        <v>5.81</v>
      </c>
      <c r="E44" s="549">
        <v>5.84</v>
      </c>
      <c r="F44" s="549">
        <v>5.82</v>
      </c>
      <c r="G44" s="549">
        <v>5.76</v>
      </c>
      <c r="H44" s="549">
        <v>5.89</v>
      </c>
      <c r="I44" s="549">
        <v>5.67</v>
      </c>
      <c r="J44" s="549">
        <v>5.62</v>
      </c>
      <c r="K44" s="549">
        <v>5.64</v>
      </c>
      <c r="L44" s="1197">
        <v>5.64</v>
      </c>
      <c r="M44" s="549">
        <v>5.89</v>
      </c>
      <c r="N44" s="1328">
        <v>6.3</v>
      </c>
    </row>
    <row r="45" spans="1:14" ht="15.75">
      <c r="A45" s="1126"/>
      <c r="B45" s="989" t="s">
        <v>660</v>
      </c>
      <c r="C45" s="549">
        <v>0</v>
      </c>
      <c r="D45" s="549">
        <v>0</v>
      </c>
      <c r="E45" s="549">
        <v>4.82</v>
      </c>
      <c r="F45" s="549">
        <v>4.4400000000000004</v>
      </c>
      <c r="G45" s="549">
        <v>3.55</v>
      </c>
      <c r="H45" s="549">
        <v>3.64</v>
      </c>
      <c r="I45" s="549">
        <v>3.69</v>
      </c>
      <c r="J45" s="549">
        <v>4.4000000000000004</v>
      </c>
      <c r="K45" s="549">
        <v>0</v>
      </c>
      <c r="L45" s="549"/>
      <c r="M45" s="549"/>
      <c r="N45" s="1328"/>
    </row>
    <row r="46" spans="1:14" ht="15.75">
      <c r="A46" s="1126"/>
      <c r="B46" s="807"/>
      <c r="C46" s="549"/>
      <c r="D46" s="549"/>
      <c r="E46" s="549"/>
      <c r="F46" s="549"/>
      <c r="G46" s="549"/>
      <c r="H46" s="549"/>
      <c r="I46" s="549"/>
      <c r="J46" s="549"/>
      <c r="K46" s="549"/>
      <c r="L46" s="791"/>
      <c r="M46" s="549"/>
      <c r="N46" s="1328"/>
    </row>
    <row r="47" spans="1:14" ht="15.75">
      <c r="A47" s="581"/>
      <c r="B47" s="990" t="s">
        <v>481</v>
      </c>
      <c r="C47" s="549"/>
      <c r="D47" s="549"/>
      <c r="E47" s="549"/>
      <c r="F47" s="549"/>
      <c r="G47" s="549"/>
      <c r="H47" s="549"/>
      <c r="I47" s="549"/>
      <c r="J47" s="549"/>
      <c r="K47" s="549"/>
      <c r="L47" s="791"/>
      <c r="M47" s="549"/>
      <c r="N47" s="1328"/>
    </row>
    <row r="48" spans="1:14" ht="15.75">
      <c r="A48" s="581"/>
      <c r="B48" s="989" t="s">
        <v>662</v>
      </c>
      <c r="C48" s="549">
        <v>2.78</v>
      </c>
      <c r="D48" s="549">
        <v>2.72</v>
      </c>
      <c r="E48" s="549">
        <v>2.76</v>
      </c>
      <c r="F48" s="549">
        <v>2.9</v>
      </c>
      <c r="G48" s="549">
        <v>2.93</v>
      </c>
      <c r="H48" s="549">
        <v>2.79</v>
      </c>
      <c r="I48" s="549">
        <v>2.77</v>
      </c>
      <c r="J48" s="549">
        <v>2.77</v>
      </c>
      <c r="K48" s="549">
        <v>2.73</v>
      </c>
      <c r="L48" s="791">
        <v>2.84</v>
      </c>
      <c r="M48" s="549">
        <v>2.74</v>
      </c>
      <c r="N48" s="1328">
        <v>2.78</v>
      </c>
    </row>
    <row r="49" spans="1:14" ht="15.75">
      <c r="A49" s="581"/>
      <c r="B49" s="989" t="s">
        <v>663</v>
      </c>
      <c r="C49" s="549">
        <v>2.62</v>
      </c>
      <c r="D49" s="549">
        <v>2.62</v>
      </c>
      <c r="E49" s="549">
        <v>2.62</v>
      </c>
      <c r="F49" s="549">
        <v>2.61</v>
      </c>
      <c r="G49" s="549">
        <v>2.61</v>
      </c>
      <c r="H49" s="549">
        <v>2.62</v>
      </c>
      <c r="I49" s="549">
        <v>2.67</v>
      </c>
      <c r="J49" s="549">
        <v>2.61</v>
      </c>
      <c r="K49" s="549">
        <v>2.57</v>
      </c>
      <c r="L49" s="791">
        <v>2.59</v>
      </c>
      <c r="M49" s="549">
        <v>2.6</v>
      </c>
      <c r="N49" s="1328">
        <v>2.6</v>
      </c>
    </row>
    <row r="50" spans="1:14" ht="15.75">
      <c r="A50" s="581"/>
      <c r="B50" s="989" t="s">
        <v>664</v>
      </c>
      <c r="C50" s="549">
        <v>0</v>
      </c>
      <c r="D50" s="549">
        <v>0</v>
      </c>
      <c r="E50" s="549">
        <v>0</v>
      </c>
      <c r="F50" s="549">
        <v>0</v>
      </c>
      <c r="G50" s="549">
        <v>0</v>
      </c>
      <c r="H50" s="549">
        <v>0</v>
      </c>
      <c r="I50" s="549">
        <v>0</v>
      </c>
      <c r="J50" s="549">
        <v>0</v>
      </c>
      <c r="K50" s="549">
        <v>0</v>
      </c>
      <c r="L50" s="549"/>
      <c r="M50" s="549"/>
      <c r="N50" s="1328"/>
    </row>
    <row r="51" spans="1:14" ht="15.75">
      <c r="A51" s="581"/>
      <c r="B51" s="989" t="s">
        <v>665</v>
      </c>
      <c r="C51" s="549">
        <v>0</v>
      </c>
      <c r="D51" s="549">
        <v>0</v>
      </c>
      <c r="E51" s="549">
        <v>0</v>
      </c>
      <c r="F51" s="549">
        <v>0</v>
      </c>
      <c r="G51" s="549">
        <v>0</v>
      </c>
      <c r="H51" s="549">
        <v>0</v>
      </c>
      <c r="I51" s="549">
        <v>0</v>
      </c>
      <c r="J51" s="549">
        <v>0</v>
      </c>
      <c r="K51" s="549">
        <v>0</v>
      </c>
      <c r="L51" s="549"/>
      <c r="M51" s="549"/>
      <c r="N51" s="1328"/>
    </row>
    <row r="52" spans="1:14" ht="15.75">
      <c r="A52" s="581"/>
      <c r="B52" s="989" t="s">
        <v>666</v>
      </c>
      <c r="C52" s="549">
        <v>4.1500000000000004</v>
      </c>
      <c r="D52" s="549">
        <v>4.21</v>
      </c>
      <c r="E52" s="549">
        <v>4.2</v>
      </c>
      <c r="F52" s="549">
        <v>4.2</v>
      </c>
      <c r="G52" s="549">
        <v>4.24</v>
      </c>
      <c r="H52" s="549">
        <v>4.16</v>
      </c>
      <c r="I52" s="549">
        <v>4.2</v>
      </c>
      <c r="J52" s="549">
        <v>3.76</v>
      </c>
      <c r="K52" s="549">
        <v>4.0599999999999996</v>
      </c>
      <c r="L52" s="791">
        <v>4.1500000000000004</v>
      </c>
      <c r="M52" s="549">
        <v>4.13</v>
      </c>
      <c r="N52" s="1328">
        <v>4.18</v>
      </c>
    </row>
    <row r="53" spans="1:14" ht="15.75">
      <c r="A53" s="581"/>
      <c r="B53" s="989" t="s">
        <v>667</v>
      </c>
      <c r="C53" s="549">
        <v>4.76</v>
      </c>
      <c r="D53" s="549">
        <v>4.62</v>
      </c>
      <c r="E53" s="549">
        <v>4.5999999999999996</v>
      </c>
      <c r="F53" s="549">
        <v>4.59</v>
      </c>
      <c r="G53" s="549">
        <v>4.55</v>
      </c>
      <c r="H53" s="549">
        <v>4.6500000000000004</v>
      </c>
      <c r="I53" s="549">
        <v>4.6900000000000004</v>
      </c>
      <c r="J53" s="549">
        <v>4.72</v>
      </c>
      <c r="K53" s="549">
        <v>4.6900000000000004</v>
      </c>
      <c r="L53" s="791">
        <v>4.7</v>
      </c>
      <c r="M53" s="549">
        <v>4.67</v>
      </c>
      <c r="N53" s="1328">
        <v>4.71</v>
      </c>
    </row>
    <row r="54" spans="1:14" ht="15.75">
      <c r="A54" s="581"/>
      <c r="B54" s="989" t="s">
        <v>668</v>
      </c>
      <c r="C54" s="549">
        <v>0</v>
      </c>
      <c r="D54" s="549">
        <v>0</v>
      </c>
      <c r="E54" s="549">
        <v>0</v>
      </c>
      <c r="F54" s="549">
        <v>0</v>
      </c>
      <c r="G54" s="549">
        <v>0</v>
      </c>
      <c r="H54" s="549">
        <v>0</v>
      </c>
      <c r="I54" s="549">
        <v>0</v>
      </c>
      <c r="J54" s="549">
        <v>0</v>
      </c>
      <c r="K54" s="549">
        <v>0</v>
      </c>
      <c r="L54" s="549">
        <v>0</v>
      </c>
      <c r="M54" s="549">
        <v>0</v>
      </c>
      <c r="N54" s="1329" t="s">
        <v>1045</v>
      </c>
    </row>
    <row r="55" spans="1:14" ht="15.75">
      <c r="A55" s="581"/>
      <c r="B55" s="807"/>
      <c r="C55" s="549"/>
      <c r="D55" s="549"/>
      <c r="E55" s="549"/>
      <c r="F55" s="549"/>
      <c r="G55" s="549"/>
      <c r="H55" s="549"/>
      <c r="I55" s="549"/>
      <c r="J55" s="549"/>
      <c r="K55" s="549"/>
      <c r="L55" s="791"/>
      <c r="M55" s="549"/>
      <c r="N55" s="1328"/>
    </row>
    <row r="56" spans="1:14" ht="15.75">
      <c r="A56" s="581"/>
      <c r="B56" s="990" t="s">
        <v>669</v>
      </c>
      <c r="C56" s="549"/>
      <c r="D56" s="549"/>
      <c r="E56" s="549"/>
      <c r="F56" s="549"/>
      <c r="G56" s="549"/>
      <c r="H56" s="549"/>
      <c r="I56" s="549"/>
      <c r="J56" s="549"/>
      <c r="K56" s="549"/>
      <c r="L56" s="791"/>
      <c r="M56" s="549"/>
      <c r="N56" s="1328"/>
    </row>
    <row r="57" spans="1:14" ht="15.75">
      <c r="A57" s="581"/>
      <c r="B57" s="989" t="s">
        <v>41</v>
      </c>
      <c r="C57" s="549">
        <v>5.0599999999999996</v>
      </c>
      <c r="D57" s="549">
        <v>4.84</v>
      </c>
      <c r="E57" s="1197">
        <v>5.16</v>
      </c>
      <c r="F57" s="549">
        <v>5.05</v>
      </c>
      <c r="G57" s="549">
        <v>4.95</v>
      </c>
      <c r="H57" s="549">
        <v>4.87</v>
      </c>
      <c r="I57" s="549">
        <v>5.59</v>
      </c>
      <c r="J57" s="549">
        <v>5.95</v>
      </c>
      <c r="K57" s="549">
        <v>5.5</v>
      </c>
      <c r="L57" s="1197">
        <v>5.24</v>
      </c>
      <c r="M57" s="549">
        <v>5.63</v>
      </c>
      <c r="N57" s="1328">
        <v>5.83</v>
      </c>
    </row>
    <row r="58" spans="1:14" ht="15.75">
      <c r="A58" s="581"/>
      <c r="B58" s="989" t="s">
        <v>43</v>
      </c>
      <c r="C58" s="549">
        <v>4.4000000000000004</v>
      </c>
      <c r="D58" s="549">
        <v>0</v>
      </c>
      <c r="E58" s="549">
        <v>4.4000000000000004</v>
      </c>
      <c r="F58" s="549">
        <v>0</v>
      </c>
      <c r="G58" s="549">
        <v>8.8000000000000007</v>
      </c>
      <c r="H58" s="549">
        <v>8.8000000000000007</v>
      </c>
      <c r="I58" s="549">
        <v>0</v>
      </c>
      <c r="J58" s="549">
        <v>0</v>
      </c>
      <c r="K58" s="549">
        <v>4.3899999999999997</v>
      </c>
      <c r="L58" s="549"/>
      <c r="M58" s="549"/>
      <c r="N58" s="1328">
        <v>4.3899999999999997</v>
      </c>
    </row>
    <row r="59" spans="1:14" ht="15.75">
      <c r="A59" s="581"/>
      <c r="B59" s="989" t="s">
        <v>55</v>
      </c>
      <c r="C59" s="549">
        <v>9.94</v>
      </c>
      <c r="D59" s="549">
        <v>10.33</v>
      </c>
      <c r="E59" s="1197">
        <v>10.11</v>
      </c>
      <c r="F59" s="549">
        <v>10.4</v>
      </c>
      <c r="G59" s="549">
        <v>11.11</v>
      </c>
      <c r="H59" s="549">
        <v>11.2</v>
      </c>
      <c r="I59" s="549">
        <v>10.34</v>
      </c>
      <c r="J59" s="549">
        <v>9.57</v>
      </c>
      <c r="K59" s="549">
        <v>11.21</v>
      </c>
      <c r="L59" s="791">
        <v>10.84</v>
      </c>
      <c r="M59" s="549">
        <v>27.91</v>
      </c>
      <c r="N59" s="1328">
        <v>27.83</v>
      </c>
    </row>
    <row r="60" spans="1:14" ht="15.75">
      <c r="A60" s="581"/>
      <c r="B60" s="989" t="s">
        <v>670</v>
      </c>
      <c r="C60" s="549">
        <v>50.616666666666667</v>
      </c>
      <c r="D60" s="549">
        <v>40.622500000000002</v>
      </c>
      <c r="E60" s="1197">
        <v>39.002000000000002</v>
      </c>
      <c r="F60" s="549">
        <v>42.688000000000002</v>
      </c>
      <c r="G60" s="549">
        <v>43.13</v>
      </c>
      <c r="H60" s="549">
        <v>39.950000000000003</v>
      </c>
      <c r="I60" s="549">
        <v>39.9</v>
      </c>
      <c r="J60" s="549">
        <v>37.17</v>
      </c>
      <c r="K60" s="549">
        <v>52.47</v>
      </c>
      <c r="L60" s="791">
        <v>54.63</v>
      </c>
      <c r="M60" s="549">
        <v>46.42</v>
      </c>
      <c r="N60" s="1328">
        <v>49.58</v>
      </c>
    </row>
    <row r="61" spans="1:14" ht="15.75">
      <c r="A61" s="581"/>
      <c r="B61" s="989" t="s">
        <v>671</v>
      </c>
      <c r="C61" s="549">
        <v>47.07</v>
      </c>
      <c r="D61" s="549">
        <v>48.6</v>
      </c>
      <c r="E61" s="1197">
        <v>48.63</v>
      </c>
      <c r="F61" s="549">
        <v>51.91</v>
      </c>
      <c r="G61" s="549">
        <v>49.81</v>
      </c>
      <c r="H61" s="549">
        <v>48.86</v>
      </c>
      <c r="I61" s="549">
        <v>46.73</v>
      </c>
      <c r="J61" s="549">
        <v>51.76</v>
      </c>
      <c r="K61" s="549">
        <v>47.53</v>
      </c>
      <c r="L61" s="791">
        <v>44.84</v>
      </c>
      <c r="M61" s="549">
        <v>51.98</v>
      </c>
      <c r="N61" s="1328">
        <v>51.44</v>
      </c>
    </row>
    <row r="62" spans="1:14" ht="15.75">
      <c r="A62" s="581"/>
      <c r="B62" s="989" t="s">
        <v>44</v>
      </c>
      <c r="C62" s="549">
        <v>15.67</v>
      </c>
      <c r="D62" s="549">
        <v>15.1</v>
      </c>
      <c r="E62" s="1197">
        <v>15.36</v>
      </c>
      <c r="F62" s="549">
        <v>14.4</v>
      </c>
      <c r="G62" s="549">
        <v>14.25</v>
      </c>
      <c r="H62" s="549">
        <v>13.63</v>
      </c>
      <c r="I62" s="549">
        <v>12.65</v>
      </c>
      <c r="J62" s="549">
        <v>12.31</v>
      </c>
      <c r="K62" s="549">
        <v>11.42</v>
      </c>
      <c r="L62" s="791">
        <v>14.34</v>
      </c>
      <c r="M62" s="549">
        <v>14.84</v>
      </c>
      <c r="N62" s="1328">
        <v>15.84</v>
      </c>
    </row>
    <row r="63" spans="1:14" ht="16.5" thickBot="1">
      <c r="A63" s="581"/>
      <c r="B63" s="991" t="s">
        <v>40</v>
      </c>
      <c r="C63" s="1206">
        <v>10.79</v>
      </c>
      <c r="D63" s="1206">
        <v>10.9</v>
      </c>
      <c r="E63" s="1207">
        <v>10.76</v>
      </c>
      <c r="F63" s="1206">
        <v>10.5</v>
      </c>
      <c r="G63" s="1206">
        <v>10.54</v>
      </c>
      <c r="H63" s="1206">
        <v>10.52</v>
      </c>
      <c r="I63" s="1206">
        <v>10.59</v>
      </c>
      <c r="J63" s="1206">
        <v>10.91</v>
      </c>
      <c r="K63" s="1206">
        <v>10.95</v>
      </c>
      <c r="L63" s="1330">
        <v>11.36</v>
      </c>
      <c r="M63" s="1206">
        <v>12.23</v>
      </c>
      <c r="N63" s="1331">
        <v>11.95</v>
      </c>
    </row>
    <row r="64" spans="1:14" ht="16.5" thickTop="1">
      <c r="A64" s="581"/>
      <c r="B64" s="310" t="s">
        <v>339</v>
      </c>
      <c r="C64" s="992"/>
      <c r="D64" s="46"/>
      <c r="E64" s="46"/>
      <c r="F64" s="46"/>
      <c r="G64" s="46"/>
      <c r="H64" s="46"/>
      <c r="I64" s="46"/>
      <c r="J64" s="613"/>
      <c r="K64" s="613"/>
      <c r="L64" s="46"/>
      <c r="M64" s="46"/>
      <c r="N64" s="46"/>
    </row>
    <row r="65" spans="1:14">
      <c r="A65" s="581"/>
      <c r="B65" s="311"/>
      <c r="C65" s="992"/>
      <c r="D65" s="46"/>
      <c r="E65" s="46"/>
      <c r="F65" s="46"/>
      <c r="G65" s="46"/>
      <c r="H65" s="46"/>
      <c r="I65" s="46"/>
      <c r="J65" s="613"/>
      <c r="K65" s="613"/>
      <c r="L65" s="46"/>
      <c r="M65" s="46"/>
      <c r="N65" s="46"/>
    </row>
    <row r="66" spans="1:14" ht="15.75">
      <c r="A66" s="581"/>
      <c r="B66" s="1566" t="s">
        <v>734</v>
      </c>
      <c r="C66" s="1566"/>
      <c r="D66" s="1566"/>
      <c r="E66" s="1566"/>
      <c r="F66" s="1566"/>
      <c r="G66" s="1566"/>
      <c r="H66" s="1566"/>
      <c r="I66" s="1566"/>
      <c r="J66" s="1566"/>
      <c r="K66" s="1566"/>
      <c r="L66" s="1566"/>
      <c r="M66" s="1566"/>
      <c r="N66" s="1566"/>
    </row>
    <row r="67" spans="1:14" ht="15.75">
      <c r="A67" s="581"/>
      <c r="B67" s="1567" t="s">
        <v>900</v>
      </c>
      <c r="C67" s="1567"/>
      <c r="D67" s="1567"/>
      <c r="E67" s="1567"/>
      <c r="F67" s="1567"/>
      <c r="G67" s="1567"/>
      <c r="H67" s="1567"/>
      <c r="I67" s="1567"/>
      <c r="J67" s="1567"/>
      <c r="K67" s="1567"/>
      <c r="L67" s="1567"/>
      <c r="M67" s="1567"/>
      <c r="N67" s="1567"/>
    </row>
    <row r="68" spans="1:14" ht="9" customHeight="1" thickBot="1">
      <c r="A68" s="581"/>
      <c r="B68" s="984"/>
      <c r="C68" s="39"/>
      <c r="D68" s="39"/>
      <c r="E68" s="39"/>
      <c r="F68" s="39"/>
      <c r="G68" s="39"/>
      <c r="H68" s="39"/>
      <c r="I68" s="607"/>
      <c r="J68" s="608"/>
      <c r="K68" s="608"/>
      <c r="L68" s="39"/>
      <c r="M68" s="39"/>
      <c r="N68" s="39"/>
    </row>
    <row r="69" spans="1:14" ht="24" customHeight="1">
      <c r="A69" s="581"/>
      <c r="B69" s="985" t="s">
        <v>32</v>
      </c>
      <c r="C69" s="986" t="s">
        <v>721</v>
      </c>
      <c r="D69" s="609" t="s">
        <v>722</v>
      </c>
      <c r="E69" s="609" t="s">
        <v>723</v>
      </c>
      <c r="F69" s="609" t="s">
        <v>724</v>
      </c>
      <c r="G69" s="609" t="s">
        <v>631</v>
      </c>
      <c r="H69" s="609" t="s">
        <v>725</v>
      </c>
      <c r="I69" s="609" t="s">
        <v>726</v>
      </c>
      <c r="J69" s="610" t="s">
        <v>727</v>
      </c>
      <c r="K69" s="611" t="s">
        <v>728</v>
      </c>
      <c r="L69" s="609" t="s">
        <v>729</v>
      </c>
      <c r="M69" s="609" t="s">
        <v>730</v>
      </c>
      <c r="N69" s="619" t="s">
        <v>731</v>
      </c>
    </row>
    <row r="70" spans="1:14">
      <c r="A70" s="581"/>
      <c r="B70" s="990" t="s">
        <v>672</v>
      </c>
      <c r="C70" s="612"/>
      <c r="D70" s="612"/>
      <c r="E70" s="612"/>
      <c r="F70" s="612"/>
      <c r="G70" s="612"/>
      <c r="H70" s="612"/>
      <c r="I70" s="612"/>
      <c r="J70" s="612"/>
      <c r="K70" s="612"/>
      <c r="L70" s="620"/>
      <c r="M70" s="612"/>
      <c r="N70" s="621"/>
    </row>
    <row r="71" spans="1:14" ht="15.75">
      <c r="A71" s="581"/>
      <c r="B71" s="989" t="s">
        <v>673</v>
      </c>
      <c r="C71" s="549">
        <v>0</v>
      </c>
      <c r="D71" s="549">
        <v>0</v>
      </c>
      <c r="E71" s="549">
        <v>0</v>
      </c>
      <c r="F71" s="549">
        <v>0</v>
      </c>
      <c r="G71" s="549">
        <v>0</v>
      </c>
      <c r="H71" s="549">
        <v>0</v>
      </c>
      <c r="I71" s="549">
        <v>0</v>
      </c>
      <c r="J71" s="549">
        <v>0</v>
      </c>
      <c r="K71" s="549">
        <v>0</v>
      </c>
      <c r="L71" s="549">
        <v>0</v>
      </c>
      <c r="M71" s="549">
        <v>0</v>
      </c>
      <c r="N71" s="1328">
        <v>0</v>
      </c>
    </row>
    <row r="72" spans="1:14" ht="15.75">
      <c r="A72" s="581"/>
      <c r="B72" s="989" t="s">
        <v>674</v>
      </c>
      <c r="C72" s="549">
        <v>0</v>
      </c>
      <c r="D72" s="549">
        <v>0</v>
      </c>
      <c r="E72" s="549">
        <v>0</v>
      </c>
      <c r="F72" s="549">
        <v>0</v>
      </c>
      <c r="G72" s="549">
        <v>0</v>
      </c>
      <c r="H72" s="549">
        <v>0</v>
      </c>
      <c r="I72" s="549">
        <v>0</v>
      </c>
      <c r="J72" s="549">
        <v>0</v>
      </c>
      <c r="K72" s="549">
        <v>0</v>
      </c>
      <c r="L72" s="549">
        <v>0</v>
      </c>
      <c r="M72" s="549">
        <v>0</v>
      </c>
      <c r="N72" s="1328">
        <v>22</v>
      </c>
    </row>
    <row r="73" spans="1:14" ht="15.75">
      <c r="A73" s="581"/>
      <c r="B73" s="989" t="s">
        <v>675</v>
      </c>
      <c r="C73" s="1208">
        <v>5.21</v>
      </c>
      <c r="D73" s="1208">
        <v>4.8899999999999997</v>
      </c>
      <c r="E73" s="1208">
        <v>5.1100000000000003</v>
      </c>
      <c r="F73" s="549">
        <v>7.73</v>
      </c>
      <c r="G73" s="549">
        <v>5.18</v>
      </c>
      <c r="H73" s="549">
        <v>7.11</v>
      </c>
      <c r="I73" s="549">
        <v>8.5500000000000007</v>
      </c>
      <c r="J73" s="549">
        <v>6.17</v>
      </c>
      <c r="K73" s="549">
        <v>8.7899999999999991</v>
      </c>
      <c r="L73" s="1332">
        <v>8.23</v>
      </c>
      <c r="M73" s="1208">
        <v>5.92</v>
      </c>
      <c r="N73" s="1333">
        <v>5.5</v>
      </c>
    </row>
    <row r="74" spans="1:14" ht="15.75">
      <c r="A74" s="581"/>
      <c r="B74" s="989" t="s">
        <v>676</v>
      </c>
      <c r="C74" s="549">
        <v>0</v>
      </c>
      <c r="D74" s="549">
        <v>0</v>
      </c>
      <c r="E74" s="549">
        <v>0</v>
      </c>
      <c r="F74" s="549">
        <v>0</v>
      </c>
      <c r="G74" s="549">
        <v>0</v>
      </c>
      <c r="H74" s="549">
        <v>0</v>
      </c>
      <c r="I74" s="549">
        <v>0</v>
      </c>
      <c r="J74" s="549">
        <v>0</v>
      </c>
      <c r="K74" s="549">
        <v>0</v>
      </c>
      <c r="L74" s="549">
        <v>0</v>
      </c>
      <c r="M74" s="549">
        <v>0</v>
      </c>
      <c r="N74" s="1328">
        <v>0</v>
      </c>
    </row>
    <row r="75" spans="1:14" ht="15.75">
      <c r="A75" s="581"/>
      <c r="B75" s="989" t="s">
        <v>677</v>
      </c>
      <c r="C75" s="1208">
        <v>21.99</v>
      </c>
      <c r="D75" s="1208">
        <v>21.36</v>
      </c>
      <c r="E75" s="1208">
        <v>18.510000000000002</v>
      </c>
      <c r="F75" s="549">
        <v>18.2</v>
      </c>
      <c r="G75" s="549">
        <v>22.02</v>
      </c>
      <c r="H75" s="549">
        <v>21.97</v>
      </c>
      <c r="I75" s="1208">
        <v>26.39</v>
      </c>
      <c r="J75" s="1208">
        <v>26.66</v>
      </c>
      <c r="K75" s="1208">
        <v>22.22</v>
      </c>
      <c r="L75" s="549">
        <v>0</v>
      </c>
      <c r="M75" s="549">
        <v>0</v>
      </c>
      <c r="N75" s="1328">
        <v>0</v>
      </c>
    </row>
    <row r="76" spans="1:14" ht="15.75">
      <c r="A76" s="581"/>
      <c r="B76" s="989" t="s">
        <v>678</v>
      </c>
      <c r="C76" s="1208">
        <v>6.64</v>
      </c>
      <c r="D76" s="1208">
        <v>7.1</v>
      </c>
      <c r="E76" s="1208">
        <v>6.97</v>
      </c>
      <c r="F76" s="549">
        <v>6.96</v>
      </c>
      <c r="G76" s="549">
        <v>7.11</v>
      </c>
      <c r="H76" s="549">
        <v>7.49</v>
      </c>
      <c r="I76" s="1208">
        <v>7.15</v>
      </c>
      <c r="J76" s="1208">
        <v>7.04</v>
      </c>
      <c r="K76" s="1208">
        <v>7.02</v>
      </c>
      <c r="L76" s="1332">
        <v>7.43</v>
      </c>
      <c r="M76" s="1208">
        <v>7.87</v>
      </c>
      <c r="N76" s="1333">
        <v>8.0399999999999991</v>
      </c>
    </row>
    <row r="77" spans="1:14" ht="15.75">
      <c r="B77" s="989" t="s">
        <v>679</v>
      </c>
      <c r="C77" s="1208">
        <v>6.47</v>
      </c>
      <c r="D77" s="1208">
        <v>6.32</v>
      </c>
      <c r="E77" s="1208">
        <v>6.45</v>
      </c>
      <c r="F77" s="549">
        <v>6.42</v>
      </c>
      <c r="G77" s="1208">
        <v>6.24</v>
      </c>
      <c r="H77" s="1208">
        <v>6.38</v>
      </c>
      <c r="I77" s="1208">
        <v>6.63</v>
      </c>
      <c r="J77" s="1208">
        <v>7.01</v>
      </c>
      <c r="K77" s="1208">
        <v>6.5</v>
      </c>
      <c r="L77" s="1332">
        <v>6.51</v>
      </c>
      <c r="M77" s="1208">
        <v>6.79</v>
      </c>
      <c r="N77" s="1333">
        <v>6.68</v>
      </c>
    </row>
    <row r="78" spans="1:14" ht="15.75">
      <c r="B78" s="989" t="s">
        <v>42</v>
      </c>
      <c r="C78" s="1208">
        <v>4.53</v>
      </c>
      <c r="D78" s="1208">
        <v>4.76</v>
      </c>
      <c r="E78" s="1208">
        <v>4.71</v>
      </c>
      <c r="F78" s="1208">
        <v>4.82</v>
      </c>
      <c r="G78" s="1208">
        <v>4.79</v>
      </c>
      <c r="H78" s="1208">
        <v>5.04</v>
      </c>
      <c r="I78" s="1208">
        <v>4.84</v>
      </c>
      <c r="J78" s="1208">
        <v>4.84</v>
      </c>
      <c r="K78" s="1208">
        <v>4.82</v>
      </c>
      <c r="L78" s="1332">
        <v>4.93</v>
      </c>
      <c r="M78" s="1208">
        <v>5.08</v>
      </c>
      <c r="N78" s="1333">
        <v>5.0599999999999996</v>
      </c>
    </row>
    <row r="79" spans="1:14" ht="15.75">
      <c r="B79" s="989" t="s">
        <v>680</v>
      </c>
      <c r="C79" s="549">
        <v>0</v>
      </c>
      <c r="D79" s="549">
        <v>0</v>
      </c>
      <c r="E79" s="549">
        <v>0</v>
      </c>
      <c r="F79" s="549">
        <v>0</v>
      </c>
      <c r="G79" s="549">
        <v>6.56</v>
      </c>
      <c r="H79" s="549">
        <v>6.55</v>
      </c>
      <c r="I79" s="549">
        <v>6.61</v>
      </c>
      <c r="J79" s="549">
        <v>6.67</v>
      </c>
      <c r="K79" s="549">
        <v>0</v>
      </c>
      <c r="L79" s="1332">
        <v>4.4000000000000004</v>
      </c>
      <c r="M79" s="549">
        <v>0</v>
      </c>
      <c r="N79" s="1328">
        <v>0</v>
      </c>
    </row>
    <row r="80" spans="1:14" ht="15.75">
      <c r="B80" s="989" t="s">
        <v>681</v>
      </c>
      <c r="C80" s="1208">
        <v>5.56</v>
      </c>
      <c r="D80" s="1208">
        <v>5.42</v>
      </c>
      <c r="E80" s="1208">
        <v>5.46</v>
      </c>
      <c r="F80" s="549">
        <v>5.59</v>
      </c>
      <c r="G80" s="549">
        <v>5.75</v>
      </c>
      <c r="H80" s="549">
        <v>5.62</v>
      </c>
      <c r="I80" s="1208">
        <v>5.66</v>
      </c>
      <c r="J80" s="1208">
        <v>5.65</v>
      </c>
      <c r="K80" s="1208">
        <v>5.62</v>
      </c>
      <c r="L80" s="1332">
        <v>5.72</v>
      </c>
      <c r="M80" s="1208">
        <v>6.06</v>
      </c>
      <c r="N80" s="1333">
        <v>5.99</v>
      </c>
    </row>
    <row r="81" spans="2:14" ht="15.75">
      <c r="B81" s="989" t="s">
        <v>45</v>
      </c>
      <c r="C81" s="1208">
        <v>6.89</v>
      </c>
      <c r="D81" s="1208">
        <v>7.05</v>
      </c>
      <c r="E81" s="1208">
        <v>6.92</v>
      </c>
      <c r="F81" s="549">
        <v>7.12</v>
      </c>
      <c r="G81" s="549">
        <v>6.91</v>
      </c>
      <c r="H81" s="549">
        <v>6.68</v>
      </c>
      <c r="I81" s="1208">
        <v>6.82</v>
      </c>
      <c r="J81" s="1208">
        <v>6.09</v>
      </c>
      <c r="K81" s="1208">
        <v>6.51</v>
      </c>
      <c r="L81" s="1332">
        <v>7.33</v>
      </c>
      <c r="M81" s="1208">
        <v>6.95</v>
      </c>
      <c r="N81" s="1333">
        <v>7.02</v>
      </c>
    </row>
    <row r="82" spans="2:14" ht="15.75">
      <c r="B82" s="989" t="s">
        <v>682</v>
      </c>
      <c r="C82" s="549">
        <v>0</v>
      </c>
      <c r="D82" s="549">
        <v>0</v>
      </c>
      <c r="E82" s="549">
        <v>0</v>
      </c>
      <c r="F82" s="549">
        <v>0</v>
      </c>
      <c r="G82" s="549">
        <v>0</v>
      </c>
      <c r="H82" s="549">
        <v>0</v>
      </c>
      <c r="I82" s="549">
        <v>0</v>
      </c>
      <c r="J82" s="549">
        <v>0</v>
      </c>
      <c r="K82" s="549">
        <v>0</v>
      </c>
      <c r="L82" s="549">
        <v>0</v>
      </c>
      <c r="M82" s="549">
        <v>0</v>
      </c>
      <c r="N82" s="1328">
        <v>0</v>
      </c>
    </row>
    <row r="83" spans="2:14" ht="15.75">
      <c r="B83" s="989" t="s">
        <v>47</v>
      </c>
      <c r="C83" s="1208">
        <v>6.39</v>
      </c>
      <c r="D83" s="1208">
        <v>6.51</v>
      </c>
      <c r="E83" s="1208">
        <v>6.37</v>
      </c>
      <c r="F83" s="549">
        <v>6.37</v>
      </c>
      <c r="G83" s="1208">
        <v>6.39</v>
      </c>
      <c r="H83" s="1208">
        <v>6.43</v>
      </c>
      <c r="I83" s="1208">
        <v>6.7</v>
      </c>
      <c r="J83" s="1208">
        <v>6.41</v>
      </c>
      <c r="K83" s="1208">
        <v>6.34</v>
      </c>
      <c r="L83" s="1332">
        <v>6.54</v>
      </c>
      <c r="M83" s="1208">
        <v>6.65</v>
      </c>
      <c r="N83" s="1333">
        <v>6.65</v>
      </c>
    </row>
    <row r="84" spans="2:14" ht="15.75">
      <c r="B84" s="989" t="s">
        <v>683</v>
      </c>
      <c r="C84" s="549">
        <v>8.8000000000000007</v>
      </c>
      <c r="D84" s="549">
        <v>0</v>
      </c>
      <c r="E84" s="549">
        <v>0</v>
      </c>
      <c r="F84" s="549">
        <v>0</v>
      </c>
      <c r="G84" s="549">
        <v>0</v>
      </c>
      <c r="H84" s="549">
        <v>0</v>
      </c>
      <c r="I84" s="549">
        <v>0</v>
      </c>
      <c r="J84" s="549">
        <v>0</v>
      </c>
      <c r="K84" s="549">
        <v>0</v>
      </c>
      <c r="L84" s="549">
        <v>4.4000000000000004</v>
      </c>
      <c r="M84" s="549">
        <v>4.41</v>
      </c>
      <c r="N84" s="1328">
        <v>4.41</v>
      </c>
    </row>
    <row r="85" spans="2:14" ht="15.75">
      <c r="B85" s="989" t="s">
        <v>684</v>
      </c>
      <c r="C85" s="1208">
        <v>8.39</v>
      </c>
      <c r="D85" s="1208">
        <v>7.85</v>
      </c>
      <c r="E85" s="1208">
        <v>8.1999999999999993</v>
      </c>
      <c r="F85" s="549">
        <v>7.8</v>
      </c>
      <c r="G85" s="549">
        <v>8.8000000000000007</v>
      </c>
      <c r="H85" s="549">
        <v>7.68</v>
      </c>
      <c r="I85" s="1208">
        <v>8.4600000000000009</v>
      </c>
      <c r="J85" s="1208">
        <v>8.81</v>
      </c>
      <c r="K85" s="1208">
        <v>8.82</v>
      </c>
      <c r="L85" s="1332">
        <v>8.83</v>
      </c>
      <c r="M85" s="1208">
        <v>8.7899999999999991</v>
      </c>
      <c r="N85" s="1333">
        <v>8.7200000000000006</v>
      </c>
    </row>
    <row r="86" spans="2:14" ht="15.75">
      <c r="B86" s="989" t="s">
        <v>685</v>
      </c>
      <c r="C86" s="1208">
        <v>8.1</v>
      </c>
      <c r="D86" s="1208">
        <v>8.17</v>
      </c>
      <c r="E86" s="1208">
        <v>8.66</v>
      </c>
      <c r="F86" s="1208">
        <v>8.64</v>
      </c>
      <c r="G86" s="1208">
        <v>8.31</v>
      </c>
      <c r="H86" s="1208">
        <v>8.7100000000000009</v>
      </c>
      <c r="I86" s="1208">
        <v>8.59</v>
      </c>
      <c r="J86" s="1208">
        <v>9.07</v>
      </c>
      <c r="K86" s="1208">
        <v>7.95</v>
      </c>
      <c r="L86" s="1332">
        <v>8.73</v>
      </c>
      <c r="M86" s="1208">
        <v>8.17</v>
      </c>
      <c r="N86" s="1333">
        <v>8.77</v>
      </c>
    </row>
    <row r="87" spans="2:14" ht="15.75">
      <c r="B87" s="989" t="s">
        <v>686</v>
      </c>
      <c r="C87" s="1208">
        <v>8.43</v>
      </c>
      <c r="D87" s="1208">
        <v>8.48</v>
      </c>
      <c r="E87" s="1208">
        <v>8.5299999999999994</v>
      </c>
      <c r="F87" s="549">
        <v>8.81</v>
      </c>
      <c r="G87" s="549">
        <v>8.3699999999999992</v>
      </c>
      <c r="H87" s="549">
        <v>8.48</v>
      </c>
      <c r="I87" s="1208">
        <v>8.42</v>
      </c>
      <c r="J87" s="1208">
        <v>8.35</v>
      </c>
      <c r="K87" s="1208">
        <v>8.32</v>
      </c>
      <c r="L87" s="1332">
        <v>8.84</v>
      </c>
      <c r="M87" s="1208">
        <v>9.2100000000000009</v>
      </c>
      <c r="N87" s="1333">
        <v>8.93</v>
      </c>
    </row>
    <row r="88" spans="2:14" ht="15.75">
      <c r="B88" s="989" t="s">
        <v>687</v>
      </c>
      <c r="C88" s="1208">
        <v>10.89</v>
      </c>
      <c r="D88" s="1208">
        <v>10.59</v>
      </c>
      <c r="E88" s="1208">
        <v>10.44</v>
      </c>
      <c r="F88" s="549">
        <v>10.57</v>
      </c>
      <c r="G88" s="549">
        <v>11.44</v>
      </c>
      <c r="H88" s="549">
        <v>8.68</v>
      </c>
      <c r="I88" s="549">
        <v>9.9</v>
      </c>
      <c r="J88" s="1208">
        <v>10.57</v>
      </c>
      <c r="K88" s="549">
        <v>0</v>
      </c>
      <c r="L88" s="549">
        <v>0</v>
      </c>
      <c r="M88" s="549">
        <v>0</v>
      </c>
      <c r="N88" s="1328">
        <v>8.25</v>
      </c>
    </row>
    <row r="89" spans="2:14" ht="15.75">
      <c r="B89" s="989" t="s">
        <v>688</v>
      </c>
      <c r="C89" s="549">
        <v>0</v>
      </c>
      <c r="D89" s="1208">
        <v>9.9</v>
      </c>
      <c r="E89" s="1208">
        <v>8.8000000000000007</v>
      </c>
      <c r="F89" s="549">
        <v>8.8000000000000007</v>
      </c>
      <c r="G89" s="549">
        <v>0</v>
      </c>
      <c r="H89" s="549">
        <v>0</v>
      </c>
      <c r="I89" s="549">
        <v>0</v>
      </c>
      <c r="J89" s="549">
        <v>0</v>
      </c>
      <c r="K89" s="549">
        <v>0</v>
      </c>
      <c r="L89" s="549">
        <v>0</v>
      </c>
      <c r="M89" s="549">
        <v>0</v>
      </c>
      <c r="N89" s="1328">
        <v>0</v>
      </c>
    </row>
    <row r="90" spans="2:14" ht="15.75">
      <c r="B90" s="989" t="s">
        <v>689</v>
      </c>
      <c r="C90" s="549">
        <v>0</v>
      </c>
      <c r="D90" s="549">
        <v>0</v>
      </c>
      <c r="E90" s="549">
        <v>0</v>
      </c>
      <c r="F90" s="549">
        <v>0</v>
      </c>
      <c r="G90" s="549">
        <v>0</v>
      </c>
      <c r="H90" s="549">
        <v>0</v>
      </c>
      <c r="I90" s="549">
        <v>0</v>
      </c>
      <c r="J90" s="549">
        <v>0</v>
      </c>
      <c r="K90" s="549">
        <v>0</v>
      </c>
      <c r="L90" s="549">
        <v>0</v>
      </c>
      <c r="M90" s="549">
        <v>0</v>
      </c>
      <c r="N90" s="1328">
        <v>0</v>
      </c>
    </row>
    <row r="91" spans="2:14" ht="15.75">
      <c r="B91" s="989" t="s">
        <v>309</v>
      </c>
      <c r="C91" s="1208">
        <v>10.76</v>
      </c>
      <c r="D91" s="1208">
        <v>10.08</v>
      </c>
      <c r="E91" s="1208">
        <v>10.5</v>
      </c>
      <c r="F91" s="549">
        <v>10.52</v>
      </c>
      <c r="G91" s="549">
        <v>9.8800000000000008</v>
      </c>
      <c r="H91" s="549">
        <v>10.32</v>
      </c>
      <c r="I91" s="1208">
        <v>10.5</v>
      </c>
      <c r="J91" s="1208">
        <v>10.26</v>
      </c>
      <c r="K91" s="549">
        <v>9.84</v>
      </c>
      <c r="L91" s="549">
        <v>0</v>
      </c>
      <c r="M91" s="549">
        <v>12.1</v>
      </c>
      <c r="N91" s="1333">
        <v>9.9</v>
      </c>
    </row>
    <row r="92" spans="2:14" ht="15.75">
      <c r="B92" s="807"/>
      <c r="C92" s="1208"/>
      <c r="D92" s="1208"/>
      <c r="E92" s="1208"/>
      <c r="F92" s="1208"/>
      <c r="G92" s="1208"/>
      <c r="H92" s="1208"/>
      <c r="I92" s="1208"/>
      <c r="J92" s="1208"/>
      <c r="K92" s="1208"/>
      <c r="L92" s="1332"/>
      <c r="M92" s="1208"/>
      <c r="N92" s="1333"/>
    </row>
    <row r="93" spans="2:14" ht="15.75">
      <c r="B93" s="990" t="s">
        <v>690</v>
      </c>
      <c r="C93" s="1208"/>
      <c r="D93" s="1208"/>
      <c r="E93" s="1208"/>
      <c r="F93" s="1208"/>
      <c r="G93" s="1208"/>
      <c r="H93" s="1208"/>
      <c r="I93" s="1208"/>
      <c r="J93" s="1208"/>
      <c r="K93" s="1208"/>
      <c r="L93" s="1332"/>
      <c r="M93" s="1208"/>
      <c r="N93" s="1333"/>
    </row>
    <row r="94" spans="2:14" ht="15.75">
      <c r="B94" s="989" t="s">
        <v>53</v>
      </c>
      <c r="C94" s="1208">
        <v>6.41</v>
      </c>
      <c r="D94" s="1208">
        <v>6.33</v>
      </c>
      <c r="E94" s="1208">
        <v>6.4</v>
      </c>
      <c r="F94" s="1208">
        <v>6.36</v>
      </c>
      <c r="G94" s="1208">
        <v>6.36</v>
      </c>
      <c r="H94" s="1208">
        <v>6.41</v>
      </c>
      <c r="I94" s="1208">
        <v>6.35</v>
      </c>
      <c r="J94" s="1208">
        <v>6.45</v>
      </c>
      <c r="K94" s="1208">
        <v>6.42</v>
      </c>
      <c r="L94" s="1332">
        <v>6.58</v>
      </c>
      <c r="M94" s="1208">
        <v>6.53</v>
      </c>
      <c r="N94" s="1333">
        <v>6.54</v>
      </c>
    </row>
    <row r="95" spans="2:14" ht="15.75">
      <c r="B95" s="989" t="s">
        <v>37</v>
      </c>
      <c r="C95" s="1208">
        <v>7.04</v>
      </c>
      <c r="D95" s="1208">
        <v>6.83</v>
      </c>
      <c r="E95" s="1208">
        <v>6.71</v>
      </c>
      <c r="F95" s="1208">
        <v>6.81</v>
      </c>
      <c r="G95" s="1208">
        <v>6.62</v>
      </c>
      <c r="H95" s="1208">
        <v>6.58</v>
      </c>
      <c r="I95" s="1208">
        <v>6.62</v>
      </c>
      <c r="J95" s="1208">
        <v>6.85</v>
      </c>
      <c r="K95" s="1208">
        <v>6.95</v>
      </c>
      <c r="L95" s="1332">
        <v>7.13</v>
      </c>
      <c r="M95" s="1208">
        <v>7.08</v>
      </c>
      <c r="N95" s="1333">
        <v>6.8</v>
      </c>
    </row>
    <row r="96" spans="2:14" ht="15.75">
      <c r="B96" s="989" t="s">
        <v>691</v>
      </c>
      <c r="C96" s="549">
        <v>0</v>
      </c>
      <c r="D96" s="549">
        <v>0</v>
      </c>
      <c r="E96" s="1208">
        <v>6.6</v>
      </c>
      <c r="F96" s="549">
        <v>6.89</v>
      </c>
      <c r="G96" s="1208">
        <v>7.89</v>
      </c>
      <c r="H96" s="549">
        <v>0</v>
      </c>
      <c r="I96" s="1208">
        <v>11.01</v>
      </c>
      <c r="J96" s="549">
        <v>0</v>
      </c>
      <c r="K96" s="549">
        <v>0</v>
      </c>
      <c r="L96" s="549">
        <v>0</v>
      </c>
      <c r="M96" s="549">
        <v>6.96</v>
      </c>
      <c r="N96" s="1328">
        <v>6.6</v>
      </c>
    </row>
    <row r="97" spans="2:14" ht="15.75">
      <c r="B97" s="989" t="s">
        <v>692</v>
      </c>
      <c r="C97" s="1208">
        <v>5.93</v>
      </c>
      <c r="D97" s="1208">
        <v>6.21</v>
      </c>
      <c r="E97" s="1208">
        <v>5.48</v>
      </c>
      <c r="F97" s="1208">
        <v>6.25</v>
      </c>
      <c r="G97" s="549">
        <v>0</v>
      </c>
      <c r="H97" s="549">
        <v>0</v>
      </c>
      <c r="I97" s="1208">
        <v>7.7</v>
      </c>
      <c r="J97" s="549">
        <v>0</v>
      </c>
      <c r="K97" s="549">
        <v>0</v>
      </c>
      <c r="L97" s="549">
        <v>0</v>
      </c>
      <c r="M97" s="549">
        <v>7.12</v>
      </c>
      <c r="N97" s="1333">
        <v>5.52</v>
      </c>
    </row>
    <row r="98" spans="2:14" ht="15.75">
      <c r="B98" s="989" t="s">
        <v>693</v>
      </c>
      <c r="C98" s="549">
        <v>0</v>
      </c>
      <c r="D98" s="549">
        <v>0</v>
      </c>
      <c r="E98" s="549">
        <v>0</v>
      </c>
      <c r="F98" s="549">
        <v>0</v>
      </c>
      <c r="G98" s="549">
        <v>0</v>
      </c>
      <c r="H98" s="549">
        <v>0</v>
      </c>
      <c r="I98" s="549">
        <v>0</v>
      </c>
      <c r="J98" s="549">
        <v>0</v>
      </c>
      <c r="K98" s="549">
        <v>0</v>
      </c>
      <c r="L98" s="549">
        <v>0</v>
      </c>
      <c r="M98" s="549">
        <v>0</v>
      </c>
      <c r="N98" s="1328">
        <v>0</v>
      </c>
    </row>
    <row r="99" spans="2:14" ht="15.75">
      <c r="B99" s="989" t="s">
        <v>694</v>
      </c>
      <c r="C99" s="1208">
        <v>6.05</v>
      </c>
      <c r="D99" s="549">
        <v>0</v>
      </c>
      <c r="E99" s="549">
        <v>6.05</v>
      </c>
      <c r="F99" s="549">
        <v>0</v>
      </c>
      <c r="G99" s="549">
        <v>0</v>
      </c>
      <c r="H99" s="549">
        <v>0</v>
      </c>
      <c r="I99" s="549">
        <v>0</v>
      </c>
      <c r="J99" s="549">
        <v>0</v>
      </c>
      <c r="K99" s="549">
        <v>0</v>
      </c>
      <c r="L99" s="549">
        <v>0</v>
      </c>
      <c r="M99" s="549">
        <v>0</v>
      </c>
      <c r="N99" s="1328">
        <v>0</v>
      </c>
    </row>
    <row r="100" spans="2:14" ht="15.75">
      <c r="B100" s="989" t="s">
        <v>695</v>
      </c>
      <c r="C100" s="549">
        <v>0</v>
      </c>
      <c r="D100" s="549">
        <v>0</v>
      </c>
      <c r="E100" s="549">
        <v>0</v>
      </c>
      <c r="F100" s="549">
        <v>0</v>
      </c>
      <c r="G100" s="549">
        <v>0</v>
      </c>
      <c r="H100" s="549">
        <v>0</v>
      </c>
      <c r="I100" s="549">
        <v>0</v>
      </c>
      <c r="J100" s="549">
        <v>0</v>
      </c>
      <c r="K100" s="549">
        <v>0</v>
      </c>
      <c r="L100" s="549">
        <v>0</v>
      </c>
      <c r="M100" s="549">
        <v>0</v>
      </c>
      <c r="N100" s="1328">
        <v>0</v>
      </c>
    </row>
    <row r="101" spans="2:14" ht="15.75">
      <c r="B101" s="989" t="s">
        <v>696</v>
      </c>
      <c r="C101" s="549">
        <v>0</v>
      </c>
      <c r="D101" s="549">
        <v>0</v>
      </c>
      <c r="E101" s="549">
        <v>0</v>
      </c>
      <c r="F101" s="549">
        <v>0</v>
      </c>
      <c r="G101" s="549">
        <v>0</v>
      </c>
      <c r="H101" s="549">
        <v>0</v>
      </c>
      <c r="I101" s="549">
        <v>0</v>
      </c>
      <c r="J101" s="549">
        <v>0</v>
      </c>
      <c r="K101" s="549">
        <v>0</v>
      </c>
      <c r="L101" s="549">
        <v>0</v>
      </c>
      <c r="M101" s="549">
        <v>0</v>
      </c>
      <c r="N101" s="1328">
        <v>0</v>
      </c>
    </row>
    <row r="102" spans="2:14" ht="15.75">
      <c r="B102" s="989" t="s">
        <v>697</v>
      </c>
      <c r="C102" s="1208">
        <v>7.7</v>
      </c>
      <c r="D102" s="1208">
        <v>7.81</v>
      </c>
      <c r="E102" s="1208">
        <v>7.69</v>
      </c>
      <c r="F102" s="549">
        <v>8.56</v>
      </c>
      <c r="G102" s="549">
        <v>8.4600000000000009</v>
      </c>
      <c r="H102" s="549">
        <v>8.77</v>
      </c>
      <c r="I102" s="1208">
        <v>6.92</v>
      </c>
      <c r="J102" s="1208">
        <v>7.52</v>
      </c>
      <c r="K102" s="1208">
        <v>7.98</v>
      </c>
      <c r="L102" s="1208">
        <v>7.42</v>
      </c>
      <c r="M102" s="1208">
        <v>8.0399999999999991</v>
      </c>
      <c r="N102" s="1333">
        <v>8.25</v>
      </c>
    </row>
    <row r="103" spans="2:14" ht="15.75">
      <c r="B103" s="989" t="s">
        <v>698</v>
      </c>
      <c r="C103" s="549">
        <v>11</v>
      </c>
      <c r="D103" s="549">
        <v>11</v>
      </c>
      <c r="E103" s="1208">
        <v>11</v>
      </c>
      <c r="F103" s="549">
        <v>10.49</v>
      </c>
      <c r="G103" s="549">
        <v>11</v>
      </c>
      <c r="H103" s="549"/>
      <c r="I103" s="549">
        <v>11</v>
      </c>
      <c r="J103" s="549">
        <v>11</v>
      </c>
      <c r="K103" s="549">
        <v>0</v>
      </c>
      <c r="L103" s="549">
        <v>11</v>
      </c>
      <c r="M103" s="549">
        <v>0</v>
      </c>
      <c r="N103" s="1328">
        <v>0</v>
      </c>
    </row>
    <row r="104" spans="2:14" ht="15.75">
      <c r="B104" s="989" t="s">
        <v>699</v>
      </c>
      <c r="C104" s="1208">
        <v>6.33</v>
      </c>
      <c r="D104" s="1208">
        <v>6.84</v>
      </c>
      <c r="E104" s="1208">
        <v>6.96</v>
      </c>
      <c r="F104" s="1208">
        <v>7.62</v>
      </c>
      <c r="G104" s="1208">
        <v>7.35</v>
      </c>
      <c r="H104" s="1208">
        <v>5.94</v>
      </c>
      <c r="I104" s="1208">
        <v>7.7</v>
      </c>
      <c r="J104" s="1208">
        <v>8.42</v>
      </c>
      <c r="K104" s="1208">
        <v>8.08</v>
      </c>
      <c r="L104" s="1208">
        <v>8.3699999999999992</v>
      </c>
      <c r="M104" s="1208">
        <v>6.68</v>
      </c>
      <c r="N104" s="1333">
        <v>8.56</v>
      </c>
    </row>
    <row r="105" spans="2:14" ht="15.75">
      <c r="B105" s="807"/>
      <c r="C105" s="1208"/>
      <c r="D105" s="1208"/>
      <c r="E105" s="1208"/>
      <c r="F105" s="1208"/>
      <c r="G105" s="1208"/>
      <c r="H105" s="1208"/>
      <c r="I105" s="1208"/>
      <c r="J105" s="1208"/>
      <c r="K105" s="1208"/>
      <c r="L105" s="1208"/>
      <c r="M105" s="1208"/>
      <c r="N105" s="1333"/>
    </row>
    <row r="106" spans="2:14" ht="15.75">
      <c r="B106" s="990" t="s">
        <v>597</v>
      </c>
      <c r="C106" s="1208"/>
      <c r="D106" s="1208"/>
      <c r="E106" s="1208"/>
      <c r="F106" s="1208"/>
      <c r="G106" s="1208"/>
      <c r="H106" s="1208"/>
      <c r="I106" s="1208"/>
      <c r="J106" s="1208"/>
      <c r="K106" s="1208"/>
      <c r="L106" s="1332"/>
      <c r="M106" s="1208"/>
      <c r="N106" s="1333"/>
    </row>
    <row r="107" spans="2:14" ht="15.75">
      <c r="B107" s="989" t="s">
        <v>700</v>
      </c>
      <c r="C107" s="1208">
        <v>13.83</v>
      </c>
      <c r="D107" s="1208">
        <v>14.4</v>
      </c>
      <c r="E107" s="1208">
        <v>14.06</v>
      </c>
      <c r="F107" s="549">
        <v>13.74</v>
      </c>
      <c r="G107" s="1208">
        <v>13.67</v>
      </c>
      <c r="H107" s="1208">
        <v>12.51</v>
      </c>
      <c r="I107" s="1208">
        <v>13.13</v>
      </c>
      <c r="J107" s="1208">
        <v>13.21</v>
      </c>
      <c r="K107" s="1208">
        <v>12.74</v>
      </c>
      <c r="L107" s="1332">
        <v>14.12</v>
      </c>
      <c r="M107" s="1208">
        <v>12.85</v>
      </c>
      <c r="N107" s="1333">
        <v>13.2</v>
      </c>
    </row>
    <row r="108" spans="2:14" ht="15.75">
      <c r="B108" s="989" t="s">
        <v>701</v>
      </c>
      <c r="C108" s="1208">
        <v>43.98</v>
      </c>
      <c r="D108" s="549">
        <v>0</v>
      </c>
      <c r="E108" s="1208">
        <v>54.93</v>
      </c>
      <c r="F108" s="549">
        <v>0</v>
      </c>
      <c r="G108" s="549">
        <v>54.74</v>
      </c>
      <c r="H108" s="549">
        <v>55.02</v>
      </c>
      <c r="I108" s="549">
        <v>54.9</v>
      </c>
      <c r="J108" s="549">
        <v>0</v>
      </c>
      <c r="K108" s="1208">
        <v>55.03</v>
      </c>
      <c r="L108" s="1332">
        <v>60</v>
      </c>
      <c r="M108" s="1208">
        <v>55.01</v>
      </c>
      <c r="N108" s="1333">
        <v>50.19</v>
      </c>
    </row>
    <row r="109" spans="2:14" ht="15.75">
      <c r="B109" s="989" t="s">
        <v>310</v>
      </c>
      <c r="C109" s="1208">
        <v>13.93</v>
      </c>
      <c r="D109" s="1208">
        <v>13.45</v>
      </c>
      <c r="E109" s="1208">
        <v>14.59</v>
      </c>
      <c r="F109" s="1208">
        <v>14.6</v>
      </c>
      <c r="G109" s="1208">
        <v>14.79</v>
      </c>
      <c r="H109" s="1208">
        <v>14.65</v>
      </c>
      <c r="I109" s="1208">
        <v>14.04</v>
      </c>
      <c r="J109" s="1208">
        <v>13.2</v>
      </c>
      <c r="K109" s="1208">
        <v>13.24</v>
      </c>
      <c r="L109" s="1332">
        <v>13.2</v>
      </c>
      <c r="M109" s="1208">
        <v>13.2</v>
      </c>
      <c r="N109" s="1333">
        <v>13.2</v>
      </c>
    </row>
    <row r="110" spans="2:14" ht="15.75">
      <c r="B110" s="989" t="s">
        <v>702</v>
      </c>
      <c r="C110" s="1208">
        <v>10.39</v>
      </c>
      <c r="D110" s="1208">
        <v>10.28</v>
      </c>
      <c r="E110" s="1208">
        <v>10.33</v>
      </c>
      <c r="F110" s="1208">
        <v>10.36</v>
      </c>
      <c r="G110" s="1208">
        <v>10.55</v>
      </c>
      <c r="H110" s="1208">
        <v>10.33</v>
      </c>
      <c r="I110" s="1208">
        <v>10.43</v>
      </c>
      <c r="J110" s="1208">
        <v>10.67</v>
      </c>
      <c r="K110" s="1208">
        <v>10.9</v>
      </c>
      <c r="L110" s="1332">
        <v>10.6</v>
      </c>
      <c r="M110" s="1208">
        <v>10.65</v>
      </c>
      <c r="N110" s="1333">
        <v>10.98</v>
      </c>
    </row>
    <row r="111" spans="2:14" ht="15.75">
      <c r="B111" s="989" t="s">
        <v>703</v>
      </c>
      <c r="C111" s="1208">
        <v>21.92</v>
      </c>
      <c r="D111" s="1208">
        <v>33</v>
      </c>
      <c r="E111" s="549">
        <v>0</v>
      </c>
      <c r="F111" s="549">
        <v>54.95</v>
      </c>
      <c r="G111" s="549">
        <v>0</v>
      </c>
      <c r="H111" s="549">
        <v>0</v>
      </c>
      <c r="I111" s="549">
        <v>21.98</v>
      </c>
      <c r="J111" s="549">
        <v>0</v>
      </c>
      <c r="K111" s="549">
        <v>21.98</v>
      </c>
      <c r="L111" s="549">
        <v>0</v>
      </c>
      <c r="M111" s="549">
        <v>22</v>
      </c>
      <c r="N111" s="1328">
        <v>22.03</v>
      </c>
    </row>
    <row r="112" spans="2:14" ht="15.75">
      <c r="B112" s="989" t="s">
        <v>704</v>
      </c>
      <c r="C112" s="549">
        <v>0</v>
      </c>
      <c r="D112" s="549">
        <v>0</v>
      </c>
      <c r="E112" s="549">
        <v>0</v>
      </c>
      <c r="F112" s="549">
        <v>39.71</v>
      </c>
      <c r="G112" s="549">
        <v>0</v>
      </c>
      <c r="H112" s="549">
        <v>0</v>
      </c>
      <c r="I112" s="549">
        <v>0</v>
      </c>
      <c r="J112" s="549">
        <v>0</v>
      </c>
      <c r="K112" s="549">
        <v>0</v>
      </c>
      <c r="L112" s="549">
        <v>0</v>
      </c>
      <c r="M112" s="549">
        <v>39.630000000000003</v>
      </c>
      <c r="N112" s="1328">
        <v>0</v>
      </c>
    </row>
    <row r="113" spans="2:14" ht="15.75">
      <c r="B113" s="989" t="s">
        <v>705</v>
      </c>
      <c r="C113" s="549">
        <v>0</v>
      </c>
      <c r="D113" s="549">
        <v>0</v>
      </c>
      <c r="E113" s="549">
        <v>0</v>
      </c>
      <c r="F113" s="549"/>
      <c r="G113" s="549">
        <v>0</v>
      </c>
      <c r="H113" s="549">
        <v>0</v>
      </c>
      <c r="I113" s="549">
        <v>0</v>
      </c>
      <c r="J113" s="549">
        <v>0</v>
      </c>
      <c r="K113" s="549">
        <v>0</v>
      </c>
      <c r="L113" s="549">
        <v>0</v>
      </c>
      <c r="M113" s="549">
        <v>0</v>
      </c>
      <c r="N113" s="1328">
        <v>0</v>
      </c>
    </row>
    <row r="114" spans="2:14" ht="15.75">
      <c r="B114" s="989" t="s">
        <v>706</v>
      </c>
      <c r="C114" s="549">
        <v>12.56</v>
      </c>
      <c r="D114" s="549">
        <v>13.22</v>
      </c>
      <c r="E114" s="1208">
        <v>13.21</v>
      </c>
      <c r="F114" s="549">
        <v>13.22</v>
      </c>
      <c r="G114" s="549">
        <v>13.18</v>
      </c>
      <c r="H114" s="549">
        <v>13.19</v>
      </c>
      <c r="I114" s="549">
        <v>13.2</v>
      </c>
      <c r="J114" s="549">
        <v>13.19</v>
      </c>
      <c r="K114" s="1208">
        <v>13.21</v>
      </c>
      <c r="L114" s="1332">
        <v>13.21</v>
      </c>
      <c r="M114" s="549">
        <v>13.23</v>
      </c>
      <c r="N114" s="1333">
        <v>13.19</v>
      </c>
    </row>
    <row r="115" spans="2:14" ht="15.75">
      <c r="B115" s="989" t="s">
        <v>48</v>
      </c>
      <c r="C115" s="1208">
        <v>12.68</v>
      </c>
      <c r="D115" s="1208">
        <v>14.41</v>
      </c>
      <c r="E115" s="1208">
        <v>14.88</v>
      </c>
      <c r="F115" s="549">
        <v>14.63</v>
      </c>
      <c r="G115" s="549">
        <v>0</v>
      </c>
      <c r="H115" s="549">
        <v>12.9</v>
      </c>
      <c r="I115" s="549">
        <v>0</v>
      </c>
      <c r="J115" s="549">
        <v>11</v>
      </c>
      <c r="K115" s="549">
        <v>13.2</v>
      </c>
      <c r="L115" s="549">
        <v>13.2</v>
      </c>
      <c r="M115" s="1208">
        <v>13.3</v>
      </c>
      <c r="N115" s="1333">
        <v>13.2</v>
      </c>
    </row>
    <row r="116" spans="2:14" ht="15.75">
      <c r="B116" s="989" t="s">
        <v>707</v>
      </c>
      <c r="C116" s="1208">
        <v>13.2</v>
      </c>
      <c r="D116" s="1208">
        <v>13.2</v>
      </c>
      <c r="E116" s="1208">
        <v>13.2</v>
      </c>
      <c r="F116" s="549">
        <v>17.61</v>
      </c>
      <c r="G116" s="549">
        <v>20.65</v>
      </c>
      <c r="H116" s="549">
        <v>17.37</v>
      </c>
      <c r="I116" s="549">
        <v>13.2</v>
      </c>
      <c r="J116" s="549">
        <v>13.2</v>
      </c>
      <c r="K116" s="549">
        <v>13.2</v>
      </c>
      <c r="L116" s="549">
        <v>13.9</v>
      </c>
      <c r="M116" s="1208">
        <v>14.36</v>
      </c>
      <c r="N116" s="1333">
        <v>14.79</v>
      </c>
    </row>
    <row r="117" spans="2:14" ht="15.75">
      <c r="B117" s="989" t="s">
        <v>58</v>
      </c>
      <c r="C117" s="1208">
        <v>9.27</v>
      </c>
      <c r="D117" s="1208">
        <v>10.039999999999999</v>
      </c>
      <c r="E117" s="1208">
        <v>6.86</v>
      </c>
      <c r="F117" s="549">
        <v>9.81</v>
      </c>
      <c r="G117" s="549">
        <v>5.5</v>
      </c>
      <c r="H117" s="549">
        <v>11</v>
      </c>
      <c r="I117" s="1208">
        <v>5.49</v>
      </c>
      <c r="J117" s="1208">
        <v>5.5</v>
      </c>
      <c r="K117" s="1208">
        <v>5.5</v>
      </c>
      <c r="L117" s="1332">
        <v>5.5</v>
      </c>
      <c r="M117" s="1208">
        <v>5.49</v>
      </c>
      <c r="N117" s="1333">
        <v>8.3699999999999992</v>
      </c>
    </row>
    <row r="118" spans="2:14" ht="15.75">
      <c r="B118" s="989" t="s">
        <v>708</v>
      </c>
      <c r="C118" s="549">
        <v>0</v>
      </c>
      <c r="D118" s="549">
        <v>0</v>
      </c>
      <c r="E118" s="549">
        <v>0</v>
      </c>
      <c r="F118" s="549">
        <v>0</v>
      </c>
      <c r="G118" s="549">
        <v>0</v>
      </c>
      <c r="H118" s="549">
        <v>0</v>
      </c>
      <c r="I118" s="549">
        <v>0</v>
      </c>
      <c r="J118" s="549">
        <v>0</v>
      </c>
      <c r="K118" s="549">
        <v>0</v>
      </c>
      <c r="L118" s="549">
        <v>0</v>
      </c>
      <c r="M118" s="549">
        <v>0</v>
      </c>
      <c r="N118" s="1328">
        <v>0</v>
      </c>
    </row>
    <row r="119" spans="2:14" ht="15.75">
      <c r="B119" s="989" t="s">
        <v>709</v>
      </c>
      <c r="C119" s="1208">
        <v>27.62</v>
      </c>
      <c r="D119" s="1208">
        <v>26.91</v>
      </c>
      <c r="E119" s="1208">
        <v>25.59</v>
      </c>
      <c r="F119" s="549">
        <v>35.44</v>
      </c>
      <c r="G119" s="549">
        <v>27.34</v>
      </c>
      <c r="H119" s="549">
        <v>23.02</v>
      </c>
      <c r="I119" s="1208">
        <v>22.39</v>
      </c>
      <c r="J119" s="1208">
        <v>20.21</v>
      </c>
      <c r="K119" s="1208">
        <v>27.32</v>
      </c>
      <c r="L119" s="1334">
        <v>27.29</v>
      </c>
      <c r="M119" s="1208">
        <v>31.08</v>
      </c>
      <c r="N119" s="1333">
        <v>30.96</v>
      </c>
    </row>
    <row r="120" spans="2:14" ht="15.75">
      <c r="B120" s="989" t="s">
        <v>710</v>
      </c>
      <c r="C120" s="549">
        <v>0</v>
      </c>
      <c r="D120" s="549">
        <v>0</v>
      </c>
      <c r="E120" s="549">
        <v>0</v>
      </c>
      <c r="F120" s="549">
        <v>10.99</v>
      </c>
      <c r="G120" s="549">
        <v>0</v>
      </c>
      <c r="H120" s="549">
        <v>0</v>
      </c>
      <c r="I120" s="549">
        <v>0</v>
      </c>
      <c r="J120" s="549">
        <v>0</v>
      </c>
      <c r="K120" s="549">
        <v>0</v>
      </c>
      <c r="L120" s="549">
        <v>0</v>
      </c>
      <c r="M120" s="549">
        <v>11.01</v>
      </c>
      <c r="N120" s="1328">
        <v>0</v>
      </c>
    </row>
    <row r="121" spans="2:14" ht="15.75">
      <c r="B121" s="989" t="s">
        <v>732</v>
      </c>
      <c r="C121" s="549">
        <v>26.62</v>
      </c>
      <c r="D121" s="549">
        <v>26.39</v>
      </c>
      <c r="E121" s="549">
        <v>0</v>
      </c>
      <c r="F121" s="549">
        <v>44.14</v>
      </c>
      <c r="G121" s="549">
        <v>44.05</v>
      </c>
      <c r="H121" s="549">
        <v>0</v>
      </c>
      <c r="I121" s="549">
        <v>0</v>
      </c>
      <c r="J121" s="549">
        <v>43.92</v>
      </c>
      <c r="K121" s="549">
        <v>44.02</v>
      </c>
      <c r="L121" s="549">
        <v>34.78</v>
      </c>
      <c r="M121" s="549">
        <v>43.96</v>
      </c>
      <c r="N121" s="1328">
        <v>0</v>
      </c>
    </row>
    <row r="122" spans="2:14" ht="15.75">
      <c r="B122" s="989" t="s">
        <v>711</v>
      </c>
      <c r="C122" s="1208">
        <v>13.5</v>
      </c>
      <c r="D122" s="1208">
        <v>15.51</v>
      </c>
      <c r="E122" s="1208">
        <v>15.22</v>
      </c>
      <c r="F122" s="1208">
        <v>14.97</v>
      </c>
      <c r="G122" s="1208">
        <v>17.899999999999999</v>
      </c>
      <c r="H122" s="1208">
        <v>14.72</v>
      </c>
      <c r="I122" s="1208">
        <v>13.74</v>
      </c>
      <c r="J122" s="1208">
        <v>14.19</v>
      </c>
      <c r="K122" s="1208">
        <v>13.5</v>
      </c>
      <c r="L122" s="1332">
        <v>14.37</v>
      </c>
      <c r="M122" s="1208">
        <v>14.24</v>
      </c>
      <c r="N122" s="1333">
        <v>14.43</v>
      </c>
    </row>
    <row r="123" spans="2:14" ht="15.75">
      <c r="B123" s="989" t="s">
        <v>712</v>
      </c>
      <c r="C123" s="1208">
        <v>18.91</v>
      </c>
      <c r="D123" s="1208">
        <v>19.23</v>
      </c>
      <c r="E123" s="1208">
        <v>17.77</v>
      </c>
      <c r="F123" s="549">
        <v>18.78</v>
      </c>
      <c r="G123" s="1208">
        <v>17.04</v>
      </c>
      <c r="H123" s="1208">
        <v>19.72</v>
      </c>
      <c r="I123" s="1208">
        <v>20.13</v>
      </c>
      <c r="J123" s="1208">
        <v>17.02</v>
      </c>
      <c r="K123" s="1208">
        <v>20.12</v>
      </c>
      <c r="L123" s="1332">
        <v>14.97</v>
      </c>
      <c r="M123" s="1208">
        <v>19.829999999999998</v>
      </c>
      <c r="N123" s="1333">
        <v>21.75</v>
      </c>
    </row>
    <row r="124" spans="2:14" ht="15.75">
      <c r="B124" s="989" t="s">
        <v>713</v>
      </c>
      <c r="C124" s="549">
        <v>0</v>
      </c>
      <c r="D124" s="549">
        <v>0</v>
      </c>
      <c r="E124" s="549">
        <v>0</v>
      </c>
      <c r="F124" s="549">
        <v>0</v>
      </c>
      <c r="G124" s="549">
        <v>0</v>
      </c>
      <c r="H124" s="549">
        <v>0</v>
      </c>
      <c r="I124" s="549">
        <v>0</v>
      </c>
      <c r="J124" s="549">
        <v>0</v>
      </c>
      <c r="K124" s="549">
        <v>0</v>
      </c>
      <c r="L124" s="549">
        <v>0</v>
      </c>
      <c r="M124" s="549">
        <v>0</v>
      </c>
      <c r="N124" s="1328">
        <v>0</v>
      </c>
    </row>
    <row r="125" spans="2:14" ht="15.75">
      <c r="B125" s="989" t="s">
        <v>714</v>
      </c>
      <c r="C125" s="1208">
        <v>23.85</v>
      </c>
      <c r="D125" s="1208">
        <v>24.21</v>
      </c>
      <c r="E125" s="1208">
        <v>26.28</v>
      </c>
      <c r="F125" s="549">
        <v>25.3</v>
      </c>
      <c r="G125" s="1208">
        <v>24.31</v>
      </c>
      <c r="H125" s="1208">
        <v>19.28</v>
      </c>
      <c r="I125" s="1208">
        <v>24.98</v>
      </c>
      <c r="J125" s="1208">
        <v>23.54</v>
      </c>
      <c r="K125" s="1208">
        <v>25.67</v>
      </c>
      <c r="L125" s="1332">
        <v>23.67</v>
      </c>
      <c r="M125" s="1208">
        <v>21.42</v>
      </c>
      <c r="N125" s="1333">
        <v>20.78</v>
      </c>
    </row>
    <row r="126" spans="2:14" ht="16.5" thickBot="1">
      <c r="B126" s="808" t="s">
        <v>715</v>
      </c>
      <c r="C126" s="1209">
        <v>9.5299999999999994</v>
      </c>
      <c r="D126" s="549">
        <v>0</v>
      </c>
      <c r="E126" s="1208">
        <v>11</v>
      </c>
      <c r="F126" s="549">
        <v>6.61</v>
      </c>
      <c r="G126" s="549">
        <v>11</v>
      </c>
      <c r="H126" s="549">
        <v>11.01</v>
      </c>
      <c r="I126" s="549">
        <v>0</v>
      </c>
      <c r="J126" s="549">
        <v>11</v>
      </c>
      <c r="K126" s="1208">
        <v>11</v>
      </c>
      <c r="L126" s="1332">
        <v>11</v>
      </c>
      <c r="M126" s="1196">
        <v>4.4000000000000004</v>
      </c>
      <c r="N126" s="1335">
        <v>11</v>
      </c>
    </row>
    <row r="127" spans="2:14" ht="15.75">
      <c r="B127" s="338" t="s">
        <v>872</v>
      </c>
      <c r="C127" s="919"/>
      <c r="D127" s="614"/>
      <c r="E127" s="614"/>
      <c r="F127" s="614"/>
      <c r="G127" s="614"/>
      <c r="H127" s="614"/>
      <c r="I127" s="614"/>
      <c r="J127" s="615"/>
      <c r="K127" s="1568"/>
      <c r="L127" s="1568"/>
      <c r="M127" s="1568"/>
      <c r="N127" s="1568"/>
    </row>
    <row r="128" spans="2:14" ht="15.75">
      <c r="B128" s="310" t="s">
        <v>720</v>
      </c>
      <c r="C128" s="919"/>
      <c r="D128" s="46"/>
      <c r="E128" s="46"/>
      <c r="F128" s="46"/>
      <c r="G128" s="46"/>
      <c r="H128" s="46"/>
      <c r="I128" s="46"/>
      <c r="J128" s="613"/>
      <c r="K128" s="613"/>
      <c r="L128" s="46"/>
      <c r="M128" s="46"/>
      <c r="N128" s="46"/>
    </row>
    <row r="129" spans="2:14" ht="15.75">
      <c r="B129" s="310" t="s">
        <v>733</v>
      </c>
      <c r="C129" s="919"/>
      <c r="D129" s="39"/>
      <c r="E129" s="39"/>
      <c r="F129" s="39"/>
      <c r="G129" s="39"/>
      <c r="H129" s="39"/>
      <c r="I129" s="39"/>
      <c r="J129" s="608"/>
      <c r="K129" s="608"/>
      <c r="L129" s="39"/>
      <c r="M129" s="39"/>
      <c r="N129" s="39"/>
    </row>
    <row r="130" spans="2:14" ht="15.75">
      <c r="B130" s="993"/>
      <c r="C130" s="994"/>
      <c r="D130" s="994"/>
      <c r="E130" s="994"/>
      <c r="F130" s="39"/>
      <c r="G130" s="39"/>
      <c r="H130" s="39"/>
      <c r="I130" s="39"/>
      <c r="J130" s="608"/>
      <c r="K130" s="608"/>
      <c r="L130" s="39"/>
      <c r="M130" s="39"/>
      <c r="N130" s="39"/>
    </row>
    <row r="131" spans="2:14">
      <c r="B131" s="39"/>
      <c r="C131" s="995"/>
      <c r="D131" s="39"/>
      <c r="E131" s="39"/>
      <c r="F131" s="39"/>
      <c r="G131" s="39"/>
      <c r="H131" s="39"/>
      <c r="I131" s="39"/>
      <c r="J131" s="608"/>
      <c r="K131" s="608"/>
      <c r="L131" s="39"/>
      <c r="M131" s="39"/>
      <c r="N131" s="39"/>
    </row>
    <row r="132" spans="2:14">
      <c r="C132" s="995"/>
      <c r="D132" s="39"/>
      <c r="E132" s="39"/>
      <c r="F132" s="39"/>
      <c r="G132" s="39"/>
      <c r="H132" s="39"/>
      <c r="I132" s="39"/>
      <c r="J132" s="608"/>
      <c r="K132" s="608"/>
      <c r="L132" s="39"/>
      <c r="M132" s="39"/>
      <c r="N132" s="39"/>
    </row>
    <row r="133" spans="2:14">
      <c r="B133" s="39"/>
      <c r="C133" s="995"/>
      <c r="D133" s="39"/>
      <c r="E133" s="39"/>
      <c r="F133" s="39"/>
      <c r="G133" s="39"/>
      <c r="H133" s="39"/>
      <c r="I133" s="39"/>
      <c r="J133" s="608"/>
      <c r="K133" s="608"/>
      <c r="L133" s="39"/>
      <c r="M133" s="39"/>
      <c r="N133" s="39"/>
    </row>
    <row r="134" spans="2:14">
      <c r="B134" s="39"/>
      <c r="C134" s="995"/>
      <c r="D134" s="39"/>
      <c r="E134" s="39"/>
      <c r="F134" s="39"/>
      <c r="G134" s="39"/>
      <c r="H134" s="39"/>
      <c r="I134" s="39"/>
      <c r="J134" s="608"/>
      <c r="K134" s="608"/>
      <c r="L134" s="39"/>
      <c r="M134" s="39"/>
      <c r="N134" s="39"/>
    </row>
    <row r="135" spans="2:14">
      <c r="B135" s="39"/>
      <c r="C135" s="39"/>
      <c r="D135" s="39"/>
      <c r="E135" s="39"/>
      <c r="F135" s="39"/>
      <c r="G135" s="39"/>
      <c r="H135" s="39"/>
      <c r="I135" s="607"/>
      <c r="J135" s="608"/>
      <c r="K135" s="608"/>
      <c r="L135" s="39"/>
      <c r="M135" s="39"/>
      <c r="N135" s="39"/>
    </row>
    <row r="136" spans="2:14">
      <c r="B136" s="39"/>
      <c r="C136" s="39"/>
      <c r="D136" s="39"/>
      <c r="E136" s="39"/>
      <c r="F136" s="39"/>
      <c r="G136" s="39"/>
      <c r="H136" s="39"/>
      <c r="I136" s="607"/>
      <c r="J136" s="608"/>
      <c r="K136" s="608"/>
      <c r="L136" s="39"/>
      <c r="M136" s="39"/>
      <c r="N136" s="39"/>
    </row>
    <row r="137" spans="2:14">
      <c r="B137" s="39"/>
      <c r="C137" s="39"/>
      <c r="D137" s="39"/>
      <c r="E137" s="39"/>
      <c r="F137" s="39"/>
      <c r="G137" s="39"/>
      <c r="H137" s="39"/>
      <c r="I137" s="607"/>
      <c r="J137" s="608"/>
      <c r="K137" s="608"/>
      <c r="L137" s="39"/>
      <c r="M137" s="39"/>
      <c r="N137" s="39"/>
    </row>
    <row r="138" spans="2:14">
      <c r="B138" s="39"/>
      <c r="C138" s="39"/>
      <c r="D138" s="39"/>
      <c r="E138" s="39"/>
      <c r="F138" s="39"/>
      <c r="G138" s="39"/>
      <c r="H138" s="39"/>
      <c r="I138" s="607"/>
      <c r="J138" s="608"/>
      <c r="K138" s="608"/>
      <c r="L138" s="39"/>
      <c r="M138" s="39"/>
      <c r="N138" s="39"/>
    </row>
    <row r="139" spans="2:14">
      <c r="B139" s="39"/>
      <c r="C139" s="39"/>
      <c r="D139" s="39"/>
      <c r="E139" s="39"/>
      <c r="F139" s="39"/>
      <c r="G139" s="39"/>
      <c r="H139" s="39"/>
      <c r="I139" s="607"/>
      <c r="J139" s="608"/>
      <c r="K139" s="608"/>
      <c r="L139" s="39"/>
      <c r="M139" s="39"/>
      <c r="N139" s="39"/>
    </row>
  </sheetData>
  <mergeCells count="5">
    <mergeCell ref="B3:N3"/>
    <mergeCell ref="B4:N4"/>
    <mergeCell ref="B66:N66"/>
    <mergeCell ref="B67:N67"/>
    <mergeCell ref="K127:N127"/>
  </mergeCells>
  <pageMargins left="0.7" right="0.7" top="0.75" bottom="0.75" header="0.3" footer="0.3"/>
  <pageSetup scale="90" orientation="portrait" r:id="rId1"/>
</worksheet>
</file>

<file path=xl/worksheets/sheet36.xml><?xml version="1.0" encoding="utf-8"?>
<worksheet xmlns="http://schemas.openxmlformats.org/spreadsheetml/2006/main" xmlns:r="http://schemas.openxmlformats.org/officeDocument/2006/relationships">
  <sheetPr codeName="Sheet36"/>
  <dimension ref="A1:L52"/>
  <sheetViews>
    <sheetView showGridLines="0" zoomScale="112" zoomScaleNormal="112" workbookViewId="0"/>
  </sheetViews>
  <sheetFormatPr defaultRowHeight="15"/>
  <cols>
    <col min="1" max="1" width="6.33203125" style="403" customWidth="1"/>
    <col min="2" max="2" width="13.109375" customWidth="1"/>
    <col min="3" max="3" width="7.33203125" style="536" customWidth="1"/>
    <col min="4" max="4" width="8.88671875" style="536"/>
    <col min="5" max="5" width="6.77734375" style="643" customWidth="1"/>
    <col min="6" max="6" width="8.88671875" style="643"/>
    <col min="7" max="7" width="7" style="743" customWidth="1"/>
    <col min="8" max="8" width="8.88671875" style="743"/>
    <col min="9" max="10" width="8.77734375" style="878"/>
    <col min="11" max="12" width="8.77734375" style="1128"/>
  </cols>
  <sheetData>
    <row r="1" spans="2:12" customFormat="1">
      <c r="B1" s="29" t="s">
        <v>450</v>
      </c>
      <c r="C1" s="15"/>
      <c r="D1" s="15"/>
      <c r="E1" s="15"/>
      <c r="F1" s="15"/>
      <c r="G1" s="15"/>
      <c r="H1" s="15"/>
      <c r="I1" s="15"/>
      <c r="J1" s="15"/>
      <c r="K1" s="15"/>
      <c r="L1" s="15"/>
    </row>
    <row r="2" spans="2:12" customFormat="1">
      <c r="B2" s="1569" t="s">
        <v>986</v>
      </c>
      <c r="C2" s="1569"/>
      <c r="D2" s="1569"/>
      <c r="E2" s="1569"/>
      <c r="F2" s="1569"/>
      <c r="G2" s="1569"/>
      <c r="H2" s="1569"/>
      <c r="I2" s="1569"/>
      <c r="J2" s="1569"/>
      <c r="K2" s="1569"/>
      <c r="L2" s="1569"/>
    </row>
    <row r="3" spans="2:12" customFormat="1" ht="15.75" thickBot="1">
      <c r="B3" s="19"/>
      <c r="C3" s="15"/>
      <c r="D3" s="15"/>
      <c r="E3" s="15"/>
      <c r="F3" s="15"/>
      <c r="G3" s="15"/>
      <c r="H3" s="15"/>
      <c r="I3" s="15"/>
      <c r="J3" s="15"/>
      <c r="K3" s="15"/>
      <c r="L3" s="15"/>
    </row>
    <row r="4" spans="2:12" customFormat="1" ht="15.75" thickBot="1">
      <c r="B4" s="1574" t="s">
        <v>34</v>
      </c>
      <c r="C4" s="1570">
        <v>2018</v>
      </c>
      <c r="D4" s="1571"/>
      <c r="E4" s="1570">
        <v>2019</v>
      </c>
      <c r="F4" s="1571"/>
      <c r="G4" s="1570">
        <v>2020</v>
      </c>
      <c r="H4" s="1571"/>
      <c r="I4" s="1570">
        <v>2021</v>
      </c>
      <c r="J4" s="1571"/>
      <c r="K4" s="1570">
        <v>2022</v>
      </c>
      <c r="L4" s="1571"/>
    </row>
    <row r="5" spans="2:12" customFormat="1" ht="15" customHeight="1">
      <c r="B5" s="1575"/>
      <c r="C5" s="1572" t="s">
        <v>16</v>
      </c>
      <c r="D5" s="1572" t="s">
        <v>35</v>
      </c>
      <c r="E5" s="1572" t="s">
        <v>16</v>
      </c>
      <c r="F5" s="1572" t="s">
        <v>35</v>
      </c>
      <c r="G5" s="1572" t="s">
        <v>16</v>
      </c>
      <c r="H5" s="1572" t="s">
        <v>35</v>
      </c>
      <c r="I5" s="1572" t="s">
        <v>16</v>
      </c>
      <c r="J5" s="1572" t="s">
        <v>35</v>
      </c>
      <c r="K5" s="1572" t="s">
        <v>16</v>
      </c>
      <c r="L5" s="1572" t="s">
        <v>35</v>
      </c>
    </row>
    <row r="6" spans="2:12" customFormat="1" ht="15.75" customHeight="1" thickBot="1">
      <c r="B6" s="1576"/>
      <c r="C6" s="1573"/>
      <c r="D6" s="1573"/>
      <c r="E6" s="1573"/>
      <c r="F6" s="1573"/>
      <c r="G6" s="1573"/>
      <c r="H6" s="1573"/>
      <c r="I6" s="1573"/>
      <c r="J6" s="1573"/>
      <c r="K6" s="1573"/>
      <c r="L6" s="1573"/>
    </row>
    <row r="7" spans="2:12" customFormat="1">
      <c r="B7" s="20" t="s">
        <v>36</v>
      </c>
      <c r="C7" s="315">
        <v>19143.073673684212</v>
      </c>
      <c r="D7" s="316">
        <v>25215.905010526316</v>
      </c>
      <c r="E7" s="315">
        <v>16181.675505263158</v>
      </c>
      <c r="F7" s="316">
        <v>22542.085884210526</v>
      </c>
      <c r="G7" s="315">
        <v>9650.7140736842102</v>
      </c>
      <c r="H7" s="316">
        <v>14920.919809473682</v>
      </c>
      <c r="I7" s="315">
        <v>6009.292094736842</v>
      </c>
      <c r="J7" s="316">
        <v>9566.2529052631562</v>
      </c>
      <c r="K7" s="315">
        <v>7014.5326803827738</v>
      </c>
      <c r="L7" s="316">
        <v>8748.9722209210504</v>
      </c>
    </row>
    <row r="8" spans="2:12" s="482" customFormat="1">
      <c r="B8" s="59" t="s">
        <v>819</v>
      </c>
      <c r="C8" s="246">
        <v>339.10697249999998</v>
      </c>
      <c r="D8" s="247">
        <v>254.08043749999999</v>
      </c>
      <c r="E8" s="246">
        <v>400.40552250000002</v>
      </c>
      <c r="F8" s="247">
        <v>318.05314999999996</v>
      </c>
      <c r="G8" s="246">
        <v>241.16656750000001</v>
      </c>
      <c r="H8" s="247">
        <v>424.12431249999997</v>
      </c>
      <c r="I8" s="246">
        <v>384.88501249999996</v>
      </c>
      <c r="J8" s="247">
        <v>524.46426250000002</v>
      </c>
      <c r="K8" s="246">
        <v>408.50637</v>
      </c>
      <c r="L8" s="247">
        <v>715.35589999999991</v>
      </c>
    </row>
    <row r="9" spans="2:12" s="482" customFormat="1">
      <c r="B9" s="59" t="s">
        <v>456</v>
      </c>
      <c r="C9" s="246">
        <v>16.668888888888887</v>
      </c>
      <c r="D9" s="247">
        <v>212.12777777777779</v>
      </c>
      <c r="E9" s="246">
        <v>19.574444444444445</v>
      </c>
      <c r="F9" s="247">
        <v>276.3244444444444</v>
      </c>
      <c r="G9" s="246">
        <v>17.70888888888889</v>
      </c>
      <c r="H9" s="247">
        <v>434.14888888888896</v>
      </c>
      <c r="I9" s="246">
        <v>32.655555555555551</v>
      </c>
      <c r="J9" s="247">
        <v>1128.6222222222223</v>
      </c>
      <c r="K9" s="246">
        <v>28.727777777777781</v>
      </c>
      <c r="L9" s="247">
        <v>1160.1522222222222</v>
      </c>
    </row>
    <row r="10" spans="2:12" customFormat="1">
      <c r="B10" s="20" t="s">
        <v>37</v>
      </c>
      <c r="C10" s="246">
        <v>807.69047999999998</v>
      </c>
      <c r="D10" s="247">
        <v>3729.8929599999992</v>
      </c>
      <c r="E10" s="246">
        <v>530.28232000000003</v>
      </c>
      <c r="F10" s="247">
        <v>2736.7061600000002</v>
      </c>
      <c r="G10" s="246">
        <v>584.65656000000001</v>
      </c>
      <c r="H10" s="247">
        <v>2707.64408</v>
      </c>
      <c r="I10" s="246">
        <v>683.58824000000004</v>
      </c>
      <c r="J10" s="247">
        <v>2909.4746799999998</v>
      </c>
      <c r="K10" s="246">
        <v>723.20219999999995</v>
      </c>
      <c r="L10" s="247">
        <v>3797.9127200000003</v>
      </c>
    </row>
    <row r="11" spans="2:12" customFormat="1">
      <c r="B11" s="20" t="s">
        <v>38</v>
      </c>
      <c r="C11" s="246">
        <v>736.30245000000002</v>
      </c>
      <c r="D11" s="247">
        <v>3766.5888000000004</v>
      </c>
      <c r="E11" s="246">
        <v>441.56195000000002</v>
      </c>
      <c r="F11" s="247">
        <v>2610.6293500000002</v>
      </c>
      <c r="G11" s="246">
        <v>409.43185</v>
      </c>
      <c r="H11" s="247">
        <v>2630.9958999999999</v>
      </c>
      <c r="I11" s="246">
        <v>395.61005</v>
      </c>
      <c r="J11" s="247">
        <v>2622.3917999999999</v>
      </c>
      <c r="K11" s="246">
        <v>415.63827727272729</v>
      </c>
      <c r="L11" s="247">
        <v>2809.6787499999996</v>
      </c>
    </row>
    <row r="12" spans="2:12" customFormat="1">
      <c r="B12" s="20" t="s">
        <v>39</v>
      </c>
      <c r="C12" s="246">
        <v>178.14954999999998</v>
      </c>
      <c r="D12" s="247">
        <v>1099.3556000000001</v>
      </c>
      <c r="E12" s="246">
        <v>49.377699999999997</v>
      </c>
      <c r="F12" s="247">
        <v>319.46229999999991</v>
      </c>
      <c r="G12" s="246">
        <v>79.271550000000005</v>
      </c>
      <c r="H12" s="247">
        <v>586.33400000000006</v>
      </c>
      <c r="I12" s="246">
        <v>137.77654999999999</v>
      </c>
      <c r="J12" s="247">
        <v>873.68405000000018</v>
      </c>
      <c r="K12" s="246">
        <v>91.930336363636371</v>
      </c>
      <c r="L12" s="247">
        <v>702.34225000000004</v>
      </c>
    </row>
    <row r="13" spans="2:12" customFormat="1">
      <c r="B13" s="20" t="s">
        <v>40</v>
      </c>
      <c r="C13" s="246">
        <v>315.31468333333328</v>
      </c>
      <c r="D13" s="247">
        <v>2348.8863833333335</v>
      </c>
      <c r="E13" s="246">
        <v>275.00026666666668</v>
      </c>
      <c r="F13" s="247">
        <v>2158.6320333333333</v>
      </c>
      <c r="G13" s="246">
        <v>223.73495</v>
      </c>
      <c r="H13" s="247">
        <v>1746.8403000000003</v>
      </c>
      <c r="I13" s="246">
        <v>233.59343333333334</v>
      </c>
      <c r="J13" s="247">
        <v>1842.5315166666671</v>
      </c>
      <c r="K13" s="246">
        <v>273.30008333333336</v>
      </c>
      <c r="L13" s="247">
        <v>2404.5954000000006</v>
      </c>
    </row>
    <row r="14" spans="2:12" customFormat="1">
      <c r="B14" s="20" t="s">
        <v>41</v>
      </c>
      <c r="C14" s="246">
        <v>238.58727999999999</v>
      </c>
      <c r="D14" s="247">
        <v>976.1597999999999</v>
      </c>
      <c r="E14" s="246">
        <v>180.74778000000001</v>
      </c>
      <c r="F14" s="247">
        <v>851.98217999999986</v>
      </c>
      <c r="G14" s="246">
        <v>127.34090000000002</v>
      </c>
      <c r="H14" s="247">
        <v>674.22265999999991</v>
      </c>
      <c r="I14" s="246">
        <v>153.82934</v>
      </c>
      <c r="J14" s="247">
        <v>739.07977999999991</v>
      </c>
      <c r="K14" s="246">
        <v>127.12045999999999</v>
      </c>
      <c r="L14" s="247">
        <v>650.97990000000004</v>
      </c>
    </row>
    <row r="15" spans="2:12" customFormat="1">
      <c r="B15" s="20" t="s">
        <v>42</v>
      </c>
      <c r="C15" s="246">
        <v>907.99097142857136</v>
      </c>
      <c r="D15" s="247">
        <v>3009.0807428571429</v>
      </c>
      <c r="E15" s="246">
        <v>727.28954285714281</v>
      </c>
      <c r="F15" s="247">
        <v>2634.5555142857147</v>
      </c>
      <c r="G15" s="246">
        <v>847.70568571428589</v>
      </c>
      <c r="H15" s="247">
        <v>2970.8389142857141</v>
      </c>
      <c r="I15" s="246">
        <v>910.50585714285717</v>
      </c>
      <c r="J15" s="247">
        <v>2980.0435714285718</v>
      </c>
      <c r="K15" s="246">
        <v>989.01322857142873</v>
      </c>
      <c r="L15" s="247">
        <v>3852.5728571428581</v>
      </c>
    </row>
    <row r="16" spans="2:12" customFormat="1">
      <c r="B16" s="20" t="s">
        <v>43</v>
      </c>
      <c r="C16" s="246">
        <v>25.306449999999998</v>
      </c>
      <c r="D16" s="247">
        <v>117.51094999999998</v>
      </c>
      <c r="E16" s="246">
        <v>18.713450000000002</v>
      </c>
      <c r="F16" s="247">
        <v>92.918750000000003</v>
      </c>
      <c r="G16" s="246">
        <v>22.786650000000002</v>
      </c>
      <c r="H16" s="247">
        <v>105.43480000000002</v>
      </c>
      <c r="I16" s="246">
        <v>26.92775</v>
      </c>
      <c r="J16" s="247">
        <v>120.71775</v>
      </c>
      <c r="K16" s="246">
        <v>17.110300000000002</v>
      </c>
      <c r="L16" s="247">
        <v>83.802350000000004</v>
      </c>
    </row>
    <row r="17" spans="2:12" customFormat="1">
      <c r="B17" s="20" t="s">
        <v>44</v>
      </c>
      <c r="C17" s="246">
        <v>274.09376000000003</v>
      </c>
      <c r="D17" s="247">
        <v>2977.91588</v>
      </c>
      <c r="E17" s="246">
        <v>216.03052000000002</v>
      </c>
      <c r="F17" s="247">
        <v>2485.1549599999998</v>
      </c>
      <c r="G17" s="246">
        <v>120.92891999999999</v>
      </c>
      <c r="H17" s="247">
        <v>1215.1058</v>
      </c>
      <c r="I17" s="246">
        <v>121.50443999999997</v>
      </c>
      <c r="J17" s="247">
        <v>1209.14492</v>
      </c>
      <c r="K17" s="246">
        <v>192.94948000000002</v>
      </c>
      <c r="L17" s="247">
        <v>2008.87228</v>
      </c>
    </row>
    <row r="18" spans="2:12" customFormat="1">
      <c r="B18" s="20" t="s">
        <v>45</v>
      </c>
      <c r="C18" s="246">
        <v>185.70854999999997</v>
      </c>
      <c r="D18" s="247">
        <v>1215.2329000000002</v>
      </c>
      <c r="E18" s="246">
        <v>161.99805000000001</v>
      </c>
      <c r="F18" s="247">
        <v>1153.7169999999999</v>
      </c>
      <c r="G18" s="246">
        <v>199.94369999999998</v>
      </c>
      <c r="H18" s="247">
        <v>1265.9141000000002</v>
      </c>
      <c r="I18" s="246">
        <v>169.15109999999999</v>
      </c>
      <c r="J18" s="247">
        <v>1327.4888000000001</v>
      </c>
      <c r="K18" s="246">
        <v>197.66139545454547</v>
      </c>
      <c r="L18" s="247">
        <v>1630.5782000000002</v>
      </c>
    </row>
    <row r="19" spans="2:12" customFormat="1">
      <c r="B19" s="20" t="s">
        <v>46</v>
      </c>
      <c r="C19" s="246">
        <v>500.05495000000008</v>
      </c>
      <c r="D19" s="247">
        <v>2305.5555333333336</v>
      </c>
      <c r="E19" s="246">
        <v>563.52859999999998</v>
      </c>
      <c r="F19" s="247">
        <v>2673.194566666667</v>
      </c>
      <c r="G19" s="246">
        <v>400.50651666666664</v>
      </c>
      <c r="H19" s="247">
        <v>1648.1259500000003</v>
      </c>
      <c r="I19" s="246">
        <v>397.20761666666664</v>
      </c>
      <c r="J19" s="247">
        <v>1670.2435999999998</v>
      </c>
      <c r="K19" s="246">
        <v>449.78626666666662</v>
      </c>
      <c r="L19" s="247">
        <v>2204.8934333333332</v>
      </c>
    </row>
    <row r="20" spans="2:12" customFormat="1">
      <c r="B20" s="20" t="s">
        <v>47</v>
      </c>
      <c r="C20" s="246">
        <v>507.37420000000009</v>
      </c>
      <c r="D20" s="247">
        <v>2040.3534749999999</v>
      </c>
      <c r="E20" s="246">
        <v>412.20692500000001</v>
      </c>
      <c r="F20" s="247">
        <v>1731.3613249999999</v>
      </c>
      <c r="G20" s="246">
        <v>447.25087500000012</v>
      </c>
      <c r="H20" s="247">
        <v>1755.7848750000001</v>
      </c>
      <c r="I20" s="246">
        <v>387.76995000000005</v>
      </c>
      <c r="J20" s="247">
        <v>1601.2255000000002</v>
      </c>
      <c r="K20" s="246">
        <v>424.48359318181821</v>
      </c>
      <c r="L20" s="247">
        <v>1757.8876999999998</v>
      </c>
    </row>
    <row r="21" spans="2:12" customFormat="1">
      <c r="B21" s="20" t="s">
        <v>48</v>
      </c>
      <c r="C21" s="246">
        <v>19.441884210526318</v>
      </c>
      <c r="D21" s="247">
        <v>100.51629473684211</v>
      </c>
      <c r="E21" s="246">
        <v>10.572810526315788</v>
      </c>
      <c r="F21" s="247">
        <v>80.810589473684217</v>
      </c>
      <c r="G21" s="246">
        <v>7.4104631578947364</v>
      </c>
      <c r="H21" s="247">
        <v>68.297484210526321</v>
      </c>
      <c r="I21" s="246">
        <v>11.206410526315787</v>
      </c>
      <c r="J21" s="247">
        <v>113.43066315789474</v>
      </c>
      <c r="K21" s="246">
        <v>24.336599999999994</v>
      </c>
      <c r="L21" s="247">
        <v>274.32845263157895</v>
      </c>
    </row>
    <row r="22" spans="2:12" customFormat="1">
      <c r="B22" s="20" t="s">
        <v>49</v>
      </c>
      <c r="C22" s="246">
        <v>293.35019999999997</v>
      </c>
      <c r="D22" s="247">
        <v>2105.13535</v>
      </c>
      <c r="E22" s="246">
        <v>380.56865000000005</v>
      </c>
      <c r="F22" s="247">
        <v>2685.4590499999995</v>
      </c>
      <c r="G22" s="246">
        <v>316.92454999999995</v>
      </c>
      <c r="H22" s="247">
        <v>2181.1207999999997</v>
      </c>
      <c r="I22" s="246">
        <v>300.73175000000003</v>
      </c>
      <c r="J22" s="247">
        <v>1998.0408500000003</v>
      </c>
      <c r="K22" s="246">
        <v>324.86637272727268</v>
      </c>
      <c r="L22" s="247">
        <v>2530.8969499999998</v>
      </c>
    </row>
    <row r="23" spans="2:12" customFormat="1">
      <c r="B23" s="20" t="s">
        <v>50</v>
      </c>
      <c r="C23" s="246">
        <v>309.56635</v>
      </c>
      <c r="D23" s="247">
        <v>1163.1461499999998</v>
      </c>
      <c r="E23" s="246">
        <v>387.83384999999993</v>
      </c>
      <c r="F23" s="247">
        <v>1418.2863500000001</v>
      </c>
      <c r="G23" s="246">
        <v>184.63399999999996</v>
      </c>
      <c r="H23" s="247">
        <v>808.1531500000001</v>
      </c>
      <c r="I23" s="246">
        <v>323.21040000000005</v>
      </c>
      <c r="J23" s="247">
        <v>1294.21345</v>
      </c>
      <c r="K23" s="246">
        <v>240.76732727272733</v>
      </c>
      <c r="L23" s="247">
        <v>1031.2275499999998</v>
      </c>
    </row>
    <row r="24" spans="2:12" customFormat="1">
      <c r="B24" s="20" t="s">
        <v>51</v>
      </c>
      <c r="C24" s="246">
        <v>875.29226666666671</v>
      </c>
      <c r="D24" s="247">
        <v>1852.1019333333336</v>
      </c>
      <c r="E24" s="246">
        <v>594.20026666666672</v>
      </c>
      <c r="F24" s="247">
        <v>1549.5606666666665</v>
      </c>
      <c r="G24" s="246">
        <v>430.52806666666658</v>
      </c>
      <c r="H24" s="247">
        <v>1315.4785333333332</v>
      </c>
      <c r="I24" s="246">
        <v>500.81579999999997</v>
      </c>
      <c r="J24" s="247">
        <v>1365.1661999999999</v>
      </c>
      <c r="K24" s="246">
        <v>392.30553333333336</v>
      </c>
      <c r="L24" s="247">
        <v>1223.4832666666666</v>
      </c>
    </row>
    <row r="25" spans="2:12" customFormat="1">
      <c r="B25" s="20" t="s">
        <v>52</v>
      </c>
      <c r="C25" s="246">
        <v>334.55624</v>
      </c>
      <c r="D25" s="247">
        <v>1274.0778399999999</v>
      </c>
      <c r="E25" s="246">
        <v>344.42028000000005</v>
      </c>
      <c r="F25" s="247">
        <v>937.37487999999996</v>
      </c>
      <c r="G25" s="246">
        <v>264.53536000000008</v>
      </c>
      <c r="H25" s="247">
        <v>1067.8226</v>
      </c>
      <c r="I25" s="246">
        <v>304.27800000000002</v>
      </c>
      <c r="J25" s="247">
        <v>1262.32088</v>
      </c>
      <c r="K25" s="246">
        <v>340.30772363636368</v>
      </c>
      <c r="L25" s="247">
        <v>1180.1454800000001</v>
      </c>
    </row>
    <row r="26" spans="2:12" customFormat="1">
      <c r="B26" s="20" t="s">
        <v>53</v>
      </c>
      <c r="C26" s="246">
        <v>723.03532500000006</v>
      </c>
      <c r="D26" s="247">
        <v>2395.3575000000001</v>
      </c>
      <c r="E26" s="246">
        <v>299.630425</v>
      </c>
      <c r="F26" s="247">
        <v>1521.005625</v>
      </c>
      <c r="G26" s="246">
        <v>299.47872500000005</v>
      </c>
      <c r="H26" s="247">
        <v>1527.690325</v>
      </c>
      <c r="I26" s="246">
        <v>468.27787499999988</v>
      </c>
      <c r="J26" s="247">
        <v>1962.426825</v>
      </c>
      <c r="K26" s="246">
        <v>505.19473636363637</v>
      </c>
      <c r="L26" s="247">
        <v>2423.9911750000001</v>
      </c>
    </row>
    <row r="27" spans="2:12" customFormat="1">
      <c r="B27" s="20" t="s">
        <v>54</v>
      </c>
      <c r="C27" s="246">
        <v>2150.0584800000001</v>
      </c>
      <c r="D27" s="247">
        <v>5059.2260800000004</v>
      </c>
      <c r="E27" s="246">
        <v>2128.8057199999998</v>
      </c>
      <c r="F27" s="247">
        <v>4924.9423000000006</v>
      </c>
      <c r="G27" s="246">
        <v>1716.3334799999998</v>
      </c>
      <c r="H27" s="247">
        <v>5814.7693799999997</v>
      </c>
      <c r="I27" s="246">
        <v>1881.1856399999999</v>
      </c>
      <c r="J27" s="247">
        <v>2619.5608799999995</v>
      </c>
      <c r="K27" s="246">
        <v>2500.0866327272724</v>
      </c>
      <c r="L27" s="247">
        <v>5088.3702999999996</v>
      </c>
    </row>
    <row r="28" spans="2:12" customFormat="1">
      <c r="B28" s="20" t="s">
        <v>55</v>
      </c>
      <c r="C28" s="246">
        <v>201.27741666666665</v>
      </c>
      <c r="D28" s="247">
        <v>2009.6344833333333</v>
      </c>
      <c r="E28" s="246">
        <v>212.18383333333333</v>
      </c>
      <c r="F28" s="247">
        <v>2093.1978666666669</v>
      </c>
      <c r="G28" s="246">
        <v>177.66796666666667</v>
      </c>
      <c r="H28" s="247">
        <v>1612.4209000000001</v>
      </c>
      <c r="I28" s="246">
        <v>207.65876666666668</v>
      </c>
      <c r="J28" s="247">
        <v>1861.7102</v>
      </c>
      <c r="K28" s="246">
        <v>192.08355</v>
      </c>
      <c r="L28" s="247">
        <v>2011.3915333333334</v>
      </c>
    </row>
    <row r="29" spans="2:12" customFormat="1">
      <c r="B29" s="20" t="s">
        <v>56</v>
      </c>
      <c r="C29" s="246">
        <v>954.77775000000008</v>
      </c>
      <c r="D29" s="247">
        <v>2982.8579749999999</v>
      </c>
      <c r="E29" s="246">
        <v>1176.1557749999997</v>
      </c>
      <c r="F29" s="247">
        <v>5375.070850000001</v>
      </c>
      <c r="G29" s="246">
        <v>710.83292499999993</v>
      </c>
      <c r="H29" s="247">
        <v>2146.5684999999999</v>
      </c>
      <c r="I29" s="246">
        <v>716.85554999999988</v>
      </c>
      <c r="J29" s="247">
        <v>1617.5261499999997</v>
      </c>
      <c r="K29" s="246">
        <v>722.93630000000007</v>
      </c>
      <c r="L29" s="247">
        <v>2205.4563749999998</v>
      </c>
    </row>
    <row r="30" spans="2:12" customFormat="1">
      <c r="B30" s="20" t="s">
        <v>57</v>
      </c>
      <c r="C30" s="246">
        <v>157.81313333333335</v>
      </c>
      <c r="D30" s="247">
        <v>401.71483333333339</v>
      </c>
      <c r="E30" s="246">
        <v>174.99576666666667</v>
      </c>
      <c r="F30" s="247">
        <v>536.72183333333328</v>
      </c>
      <c r="G30" s="246">
        <v>144.22596666666664</v>
      </c>
      <c r="H30" s="247">
        <v>693.30489999999986</v>
      </c>
      <c r="I30" s="246">
        <v>210.23193333333333</v>
      </c>
      <c r="J30" s="247">
        <v>728.34803333333332</v>
      </c>
      <c r="K30" s="246">
        <v>255.0642363636363</v>
      </c>
      <c r="L30" s="247">
        <v>1198.5145333333332</v>
      </c>
    </row>
    <row r="31" spans="2:12" s="60" customFormat="1">
      <c r="B31" s="59" t="s">
        <v>58</v>
      </c>
      <c r="C31" s="246">
        <v>1.2918941176470589</v>
      </c>
      <c r="D31" s="247">
        <v>8.1103411764705875</v>
      </c>
      <c r="E31" s="246">
        <v>1.7197411764705886</v>
      </c>
      <c r="F31" s="247">
        <v>10.91535294117647</v>
      </c>
      <c r="G31" s="246">
        <v>1.5785764705882352</v>
      </c>
      <c r="H31" s="247">
        <v>13.850682352941174</v>
      </c>
      <c r="I31" s="246">
        <v>3.6780588235294118</v>
      </c>
      <c r="J31" s="247">
        <v>20.091188235294119</v>
      </c>
      <c r="K31" s="246">
        <v>22.840211764705877</v>
      </c>
      <c r="L31" s="247">
        <v>119.16991764705882</v>
      </c>
    </row>
    <row r="32" spans="2:12" customFormat="1">
      <c r="B32" s="20" t="s">
        <v>59</v>
      </c>
      <c r="C32" s="246">
        <v>728.16611999999998</v>
      </c>
      <c r="D32" s="247">
        <v>1859.5076799999997</v>
      </c>
      <c r="E32" s="246">
        <v>1070.73756</v>
      </c>
      <c r="F32" s="247">
        <v>2569.4688000000001</v>
      </c>
      <c r="G32" s="246">
        <v>849.16416000000015</v>
      </c>
      <c r="H32" s="247">
        <v>1853.3827200000001</v>
      </c>
      <c r="I32" s="246">
        <v>532.79412000000002</v>
      </c>
      <c r="J32" s="247">
        <v>1511.4674799999998</v>
      </c>
      <c r="K32" s="246">
        <v>980.37801818181811</v>
      </c>
      <c r="L32" s="247">
        <v>2827.7544799999996</v>
      </c>
    </row>
    <row r="33" spans="2:12" customFormat="1">
      <c r="B33" s="20" t="s">
        <v>60</v>
      </c>
      <c r="C33" s="246">
        <v>78.541271428571434</v>
      </c>
      <c r="D33" s="247">
        <v>559.08588571428561</v>
      </c>
      <c r="E33" s="246">
        <v>54.98227142857143</v>
      </c>
      <c r="F33" s="247">
        <v>356.12838571428568</v>
      </c>
      <c r="G33" s="246">
        <v>30.118499999999997</v>
      </c>
      <c r="H33" s="247">
        <v>171.31427142857143</v>
      </c>
      <c r="I33" s="246">
        <v>52.268028571428573</v>
      </c>
      <c r="J33" s="247">
        <v>283.4714428571429</v>
      </c>
      <c r="K33" s="246">
        <v>80.453314285714285</v>
      </c>
      <c r="L33" s="247">
        <v>530.10641428571432</v>
      </c>
    </row>
    <row r="34" spans="2:12" customFormat="1" ht="15.75" thickBot="1">
      <c r="B34" s="21" t="s">
        <v>0</v>
      </c>
      <c r="C34" s="627">
        <f t="shared" ref="C34:H34" si="0">SUM(C7:C33)</f>
        <v>31002.591191258423</v>
      </c>
      <c r="D34" s="237">
        <f t="shared" si="0"/>
        <v>71039.118596955494</v>
      </c>
      <c r="E34" s="627">
        <f t="shared" si="0"/>
        <v>27015.199526529432</v>
      </c>
      <c r="F34" s="237">
        <f t="shared" si="0"/>
        <v>66643.720167736494</v>
      </c>
      <c r="G34" s="627">
        <f t="shared" si="0"/>
        <v>18506.580427082528</v>
      </c>
      <c r="H34" s="237">
        <f t="shared" si="0"/>
        <v>52360.608636473655</v>
      </c>
      <c r="I34" s="627">
        <f t="shared" ref="I34:J34" si="1">SUM(I7:I33)</f>
        <v>15557.489322856529</v>
      </c>
      <c r="J34" s="237">
        <f t="shared" si="1"/>
        <v>45753.139600664283</v>
      </c>
      <c r="K34" s="627">
        <f t="shared" ref="K34:L34" si="2">SUM(K7:K33)</f>
        <v>17935.583005661189</v>
      </c>
      <c r="L34" s="237">
        <f t="shared" si="2"/>
        <v>55173.432611517164</v>
      </c>
    </row>
    <row r="35" spans="2:12" customFormat="1">
      <c r="B35" s="22" t="s">
        <v>61</v>
      </c>
      <c r="C35" s="484"/>
      <c r="D35" s="484"/>
      <c r="E35" s="484"/>
      <c r="F35" s="484"/>
      <c r="G35" s="484"/>
      <c r="H35" s="484"/>
      <c r="I35" s="484"/>
      <c r="J35" s="484"/>
      <c r="K35" s="484"/>
      <c r="L35" s="484"/>
    </row>
    <row r="36" spans="2:12" customFormat="1">
      <c r="B36" s="483"/>
      <c r="C36" s="15"/>
      <c r="D36" s="15"/>
      <c r="E36" s="15"/>
      <c r="F36" s="15"/>
      <c r="G36" s="15"/>
      <c r="H36" s="15"/>
      <c r="I36" s="15"/>
      <c r="J36" s="15"/>
      <c r="K36" s="15"/>
      <c r="L36" s="15"/>
    </row>
    <row r="37" spans="2:12" customFormat="1">
      <c r="B37" s="483"/>
      <c r="C37" s="536"/>
      <c r="D37" s="536"/>
      <c r="E37" s="643"/>
      <c r="F37" s="643"/>
      <c r="G37" s="743"/>
      <c r="H37" s="743"/>
      <c r="I37" s="878"/>
      <c r="J37" s="878"/>
      <c r="K37" s="1128"/>
      <c r="L37" s="1128"/>
    </row>
    <row r="46" spans="2:12" customFormat="1">
      <c r="C46" s="536"/>
      <c r="D46" s="536"/>
      <c r="E46" s="643"/>
      <c r="F46" s="643"/>
      <c r="G46" s="743"/>
      <c r="H46" s="743"/>
      <c r="I46" s="878"/>
      <c r="J46" s="878"/>
      <c r="K46" s="1128"/>
      <c r="L46" s="1128"/>
    </row>
    <row r="47" spans="2:12" customFormat="1">
      <c r="C47" s="536"/>
      <c r="D47" s="536"/>
      <c r="E47" s="643"/>
      <c r="F47" s="643"/>
      <c r="G47" s="743"/>
      <c r="H47" s="743"/>
      <c r="I47" s="878"/>
      <c r="J47" s="878"/>
      <c r="K47" s="1128"/>
      <c r="L47" s="1128"/>
    </row>
    <row r="48" spans="2:12" customFormat="1">
      <c r="C48" s="536"/>
      <c r="D48" s="536"/>
      <c r="E48" s="643"/>
      <c r="F48" s="643"/>
      <c r="G48" s="743"/>
      <c r="H48" s="743"/>
      <c r="I48" s="878"/>
      <c r="J48" s="878"/>
      <c r="K48" s="1128"/>
      <c r="L48" s="1128"/>
    </row>
    <row r="49" spans="3:12" customFormat="1">
      <c r="C49" s="536"/>
      <c r="D49" s="536"/>
      <c r="E49" s="643"/>
      <c r="F49" s="643"/>
      <c r="G49" s="743"/>
      <c r="H49" s="743"/>
      <c r="I49" s="878"/>
      <c r="J49" s="878"/>
      <c r="K49" s="1128"/>
      <c r="L49" s="1128"/>
    </row>
    <row r="50" spans="3:12" customFormat="1">
      <c r="C50" s="536"/>
      <c r="D50" s="536"/>
      <c r="E50" s="643"/>
      <c r="F50" s="643"/>
      <c r="G50" s="743"/>
      <c r="H50" s="743"/>
      <c r="I50" s="878"/>
      <c r="J50" s="878"/>
      <c r="K50" s="1128"/>
      <c r="L50" s="1128"/>
    </row>
    <row r="51" spans="3:12" customFormat="1">
      <c r="C51" s="536"/>
      <c r="D51" s="536"/>
      <c r="E51" s="643"/>
      <c r="F51" s="643"/>
      <c r="G51" s="743"/>
      <c r="H51" s="743"/>
      <c r="I51" s="878"/>
      <c r="J51" s="878"/>
      <c r="K51" s="1128"/>
      <c r="L51" s="1128"/>
    </row>
    <row r="52" spans="3:12" customFormat="1">
      <c r="C52" s="536"/>
      <c r="D52" s="536"/>
      <c r="E52" s="643"/>
      <c r="F52" s="643"/>
      <c r="G52" s="743"/>
      <c r="H52" s="743"/>
      <c r="I52" s="878"/>
      <c r="J52" s="878"/>
      <c r="K52" s="1128"/>
      <c r="L52" s="1128"/>
    </row>
  </sheetData>
  <mergeCells count="17">
    <mergeCell ref="L5:L6"/>
    <mergeCell ref="B2:L2"/>
    <mergeCell ref="G4:H4"/>
    <mergeCell ref="G5:G6"/>
    <mergeCell ref="H5:H6"/>
    <mergeCell ref="E4:F4"/>
    <mergeCell ref="E5:E6"/>
    <mergeCell ref="F5:F6"/>
    <mergeCell ref="D5:D6"/>
    <mergeCell ref="B4:B6"/>
    <mergeCell ref="C4:D4"/>
    <mergeCell ref="C5:C6"/>
    <mergeCell ref="I4:J4"/>
    <mergeCell ref="I5:I6"/>
    <mergeCell ref="J5:J6"/>
    <mergeCell ref="K4:L4"/>
    <mergeCell ref="K5:K6"/>
  </mergeCells>
  <pageMargins left="0.7" right="0.7" top="0.75" bottom="0.75" header="0.3" footer="0.3"/>
  <pageSetup scale="90" orientation="landscape" r:id="rId1"/>
</worksheet>
</file>

<file path=xl/worksheets/sheet37.xml><?xml version="1.0" encoding="utf-8"?>
<worksheet xmlns="http://schemas.openxmlformats.org/spreadsheetml/2006/main" xmlns:r="http://schemas.openxmlformats.org/officeDocument/2006/relationships">
  <sheetPr codeName="Sheet37">
    <pageSetUpPr fitToPage="1"/>
  </sheetPr>
  <dimension ref="A1:S76"/>
  <sheetViews>
    <sheetView showGridLines="0" workbookViewId="0"/>
  </sheetViews>
  <sheetFormatPr defaultRowHeight="15"/>
  <cols>
    <col min="1" max="1" width="6.109375" style="433" customWidth="1"/>
    <col min="2" max="2" width="12.6640625" customWidth="1"/>
    <col min="15" max="15" width="9.21875" bestFit="1" customWidth="1"/>
    <col min="16" max="16" width="10.77734375" customWidth="1"/>
  </cols>
  <sheetData>
    <row r="1" spans="1:16">
      <c r="A1"/>
      <c r="B1" s="15"/>
      <c r="C1" s="15"/>
      <c r="D1" s="15"/>
      <c r="E1" s="15"/>
      <c r="F1" s="15"/>
      <c r="G1" s="15"/>
      <c r="H1" s="15"/>
      <c r="I1" s="15"/>
      <c r="J1" s="15"/>
      <c r="K1" s="15"/>
      <c r="L1" s="15"/>
      <c r="M1" s="15"/>
      <c r="N1" s="433"/>
      <c r="O1" s="433"/>
      <c r="P1" s="433"/>
    </row>
    <row r="2" spans="1:16" ht="18.75">
      <c r="A2"/>
      <c r="B2" s="1577" t="s">
        <v>987</v>
      </c>
      <c r="C2" s="1577"/>
      <c r="D2" s="1577"/>
      <c r="E2" s="1577"/>
      <c r="F2" s="1577"/>
      <c r="G2" s="1577"/>
      <c r="H2" s="1577"/>
      <c r="I2" s="1577"/>
      <c r="J2" s="1577"/>
      <c r="K2" s="1577"/>
      <c r="L2" s="1577"/>
      <c r="M2" s="1577"/>
      <c r="N2" s="1577"/>
      <c r="O2" s="1577"/>
      <c r="P2" s="1577"/>
    </row>
    <row r="3" spans="1:16">
      <c r="A3"/>
      <c r="B3" s="238"/>
      <c r="C3" s="238"/>
      <c r="D3" s="238"/>
      <c r="E3" s="238"/>
      <c r="F3" s="238"/>
      <c r="G3" s="238"/>
      <c r="H3" s="238"/>
      <c r="I3" s="238"/>
      <c r="J3" s="238"/>
      <c r="K3" s="238"/>
      <c r="L3" s="238"/>
      <c r="M3" s="15"/>
      <c r="N3" s="433"/>
      <c r="O3" s="433"/>
      <c r="P3" s="433"/>
    </row>
    <row r="4" spans="1:16" ht="15.75">
      <c r="A4"/>
      <c r="B4" s="1579" t="s">
        <v>15</v>
      </c>
      <c r="C4" s="1578" t="s">
        <v>747</v>
      </c>
      <c r="D4" s="1578"/>
      <c r="E4" s="1578" t="s">
        <v>748</v>
      </c>
      <c r="F4" s="1578"/>
      <c r="G4" s="1578" t="s">
        <v>749</v>
      </c>
      <c r="H4" s="1578"/>
      <c r="I4" s="1578" t="s">
        <v>750</v>
      </c>
      <c r="J4" s="1578"/>
      <c r="K4" s="1582" t="s">
        <v>631</v>
      </c>
      <c r="L4" s="1583"/>
      <c r="M4" s="1578" t="s">
        <v>751</v>
      </c>
      <c r="N4" s="1578"/>
      <c r="O4" s="1578" t="s">
        <v>752</v>
      </c>
      <c r="P4" s="1578"/>
    </row>
    <row r="5" spans="1:16" ht="15.75">
      <c r="A5"/>
      <c r="B5" s="1580"/>
      <c r="C5" s="440" t="s">
        <v>239</v>
      </c>
      <c r="D5" s="440" t="s">
        <v>105</v>
      </c>
      <c r="E5" s="440" t="s">
        <v>239</v>
      </c>
      <c r="F5" s="440" t="s">
        <v>105</v>
      </c>
      <c r="G5" s="440" t="s">
        <v>239</v>
      </c>
      <c r="H5" s="440" t="s">
        <v>105</v>
      </c>
      <c r="I5" s="440" t="s">
        <v>239</v>
      </c>
      <c r="J5" s="440" t="s">
        <v>105</v>
      </c>
      <c r="K5" s="440" t="s">
        <v>239</v>
      </c>
      <c r="L5" s="440" t="s">
        <v>105</v>
      </c>
      <c r="M5" s="440" t="s">
        <v>239</v>
      </c>
      <c r="N5" s="440" t="s">
        <v>105</v>
      </c>
      <c r="O5" s="440" t="s">
        <v>239</v>
      </c>
      <c r="P5" s="440" t="s">
        <v>105</v>
      </c>
    </row>
    <row r="6" spans="1:16" ht="15.75">
      <c r="A6"/>
      <c r="B6" s="1581"/>
      <c r="C6" s="441" t="s">
        <v>106</v>
      </c>
      <c r="D6" s="441" t="s">
        <v>475</v>
      </c>
      <c r="E6" s="441" t="s">
        <v>106</v>
      </c>
      <c r="F6" s="441" t="s">
        <v>475</v>
      </c>
      <c r="G6" s="441" t="s">
        <v>106</v>
      </c>
      <c r="H6" s="441" t="s">
        <v>475</v>
      </c>
      <c r="I6" s="441" t="s">
        <v>106</v>
      </c>
      <c r="J6" s="441" t="s">
        <v>475</v>
      </c>
      <c r="K6" s="441" t="s">
        <v>106</v>
      </c>
      <c r="L6" s="441" t="s">
        <v>475</v>
      </c>
      <c r="M6" s="441" t="s">
        <v>106</v>
      </c>
      <c r="N6" s="441" t="s">
        <v>475</v>
      </c>
      <c r="O6" s="441" t="s">
        <v>106</v>
      </c>
      <c r="P6" s="441" t="s">
        <v>475</v>
      </c>
    </row>
    <row r="7" spans="1:16" ht="15.75">
      <c r="A7"/>
      <c r="B7" s="301" t="s">
        <v>52</v>
      </c>
      <c r="C7" s="1225">
        <v>0.129</v>
      </c>
      <c r="D7" s="1225">
        <v>0.48899999999999999</v>
      </c>
      <c r="E7" s="1225"/>
      <c r="F7" s="1225"/>
      <c r="G7" s="1225"/>
      <c r="H7" s="1225"/>
      <c r="I7" s="1225"/>
      <c r="J7" s="1225"/>
      <c r="K7" s="1225"/>
      <c r="L7" s="1225"/>
      <c r="M7" s="1225"/>
      <c r="N7" s="1226"/>
      <c r="O7" s="304">
        <f t="shared" ref="O7:O24" si="0">M7+K7+I7+G7+E7+C7</f>
        <v>0.129</v>
      </c>
      <c r="P7" s="434">
        <f t="shared" ref="P7:P24" si="1">N7+L7+J7+H7+F7+D7</f>
        <v>0.48899999999999999</v>
      </c>
    </row>
    <row r="8" spans="1:16" ht="15.75">
      <c r="A8"/>
      <c r="B8" s="301" t="s">
        <v>468</v>
      </c>
      <c r="C8" s="1227">
        <v>17.274999999999999</v>
      </c>
      <c r="D8" s="1227">
        <v>22.768999999999998</v>
      </c>
      <c r="E8" s="1227">
        <v>29.298999999999999</v>
      </c>
      <c r="F8" s="1227">
        <v>60.453000000000003</v>
      </c>
      <c r="G8" s="1228">
        <v>26.666</v>
      </c>
      <c r="H8" s="1228">
        <v>30.193000000000001</v>
      </c>
      <c r="I8" s="1228">
        <v>24.120999999999999</v>
      </c>
      <c r="J8" s="1228">
        <v>54.484000000000002</v>
      </c>
      <c r="K8" s="1224">
        <v>27.559000000000001</v>
      </c>
      <c r="L8" s="1224">
        <v>31.398</v>
      </c>
      <c r="M8" s="1229">
        <v>27.683</v>
      </c>
      <c r="N8" s="1224">
        <v>56.500999999999998</v>
      </c>
      <c r="O8" s="304">
        <f t="shared" si="0"/>
        <v>152.60300000000001</v>
      </c>
      <c r="P8" s="434">
        <f t="shared" si="1"/>
        <v>255.79800000000003</v>
      </c>
    </row>
    <row r="9" spans="1:16" ht="15.75">
      <c r="A9"/>
      <c r="B9" s="301" t="s">
        <v>444</v>
      </c>
      <c r="C9" s="1228">
        <v>3.2</v>
      </c>
      <c r="D9" s="1228">
        <v>9.2959999999999994</v>
      </c>
      <c r="E9" s="1228">
        <v>9.0999999999999998E-2</v>
      </c>
      <c r="F9" s="1228">
        <v>0.05</v>
      </c>
      <c r="G9" s="1228"/>
      <c r="H9" s="1228"/>
      <c r="I9" s="1228"/>
      <c r="J9" s="1228"/>
      <c r="K9" s="1228"/>
      <c r="L9" s="1228"/>
      <c r="M9" s="1228"/>
      <c r="N9" s="1228"/>
      <c r="O9" s="304">
        <f t="shared" si="0"/>
        <v>3.2910000000000004</v>
      </c>
      <c r="P9" s="434">
        <f t="shared" si="1"/>
        <v>9.3460000000000001</v>
      </c>
    </row>
    <row r="10" spans="1:16" ht="15.75">
      <c r="A10"/>
      <c r="B10" s="301" t="s">
        <v>51</v>
      </c>
      <c r="C10" s="1228">
        <v>0.13600000000000001</v>
      </c>
      <c r="D10" s="1228">
        <v>0.3</v>
      </c>
      <c r="E10" s="1228">
        <v>1.0209999999999999</v>
      </c>
      <c r="F10" s="1228">
        <v>2.25</v>
      </c>
      <c r="G10" s="1228">
        <v>0.436</v>
      </c>
      <c r="H10" s="1228">
        <v>0.91300000000000003</v>
      </c>
      <c r="I10" s="1228">
        <v>0.15</v>
      </c>
      <c r="J10" s="1228">
        <v>0.27700000000000002</v>
      </c>
      <c r="K10" s="1224"/>
      <c r="L10" s="1224"/>
      <c r="M10" s="1224"/>
      <c r="N10" s="1224"/>
      <c r="O10" s="304">
        <f t="shared" si="0"/>
        <v>1.7429999999999999</v>
      </c>
      <c r="P10" s="434">
        <f t="shared" si="1"/>
        <v>3.7399999999999998</v>
      </c>
    </row>
    <row r="11" spans="1:16" ht="15.75">
      <c r="A11"/>
      <c r="B11" s="301" t="s">
        <v>59</v>
      </c>
      <c r="C11" s="1227">
        <v>7.742</v>
      </c>
      <c r="D11" s="1227">
        <v>28.492999999999999</v>
      </c>
      <c r="E11" s="1227">
        <v>4.1630000000000003</v>
      </c>
      <c r="F11" s="1227">
        <v>14.253</v>
      </c>
      <c r="G11" s="1227">
        <v>4.42</v>
      </c>
      <c r="H11" s="1227">
        <v>18.992999999999999</v>
      </c>
      <c r="I11" s="1227">
        <v>6.4989999999999997</v>
      </c>
      <c r="J11" s="1227">
        <v>25.934000000000001</v>
      </c>
      <c r="K11" s="1224">
        <v>13.582000000000001</v>
      </c>
      <c r="L11" s="1224">
        <v>49.442</v>
      </c>
      <c r="M11" s="1229">
        <v>16.039000000000001</v>
      </c>
      <c r="N11" s="1224">
        <v>56.173000000000002</v>
      </c>
      <c r="O11" s="304">
        <f t="shared" si="0"/>
        <v>52.445</v>
      </c>
      <c r="P11" s="434">
        <f t="shared" si="1"/>
        <v>193.28800000000001</v>
      </c>
    </row>
    <row r="12" spans="1:16" ht="15.75">
      <c r="A12"/>
      <c r="B12" s="301" t="s">
        <v>60</v>
      </c>
      <c r="C12" s="1227"/>
      <c r="D12" s="1227"/>
      <c r="E12" s="1228"/>
      <c r="F12" s="1228"/>
      <c r="G12" s="1228"/>
      <c r="H12" s="1228"/>
      <c r="I12" s="1228"/>
      <c r="J12" s="1228"/>
      <c r="K12" s="1228"/>
      <c r="L12" s="1228"/>
      <c r="M12" s="1228"/>
      <c r="N12" s="1228"/>
      <c r="O12" s="304">
        <f t="shared" si="0"/>
        <v>0</v>
      </c>
      <c r="P12" s="434">
        <f t="shared" si="1"/>
        <v>0</v>
      </c>
    </row>
    <row r="13" spans="1:16" ht="15.75">
      <c r="A13"/>
      <c r="B13" s="301" t="s">
        <v>57</v>
      </c>
      <c r="C13" s="1227">
        <v>2.5099999999999998</v>
      </c>
      <c r="D13" s="1227">
        <v>9.0449999999999999</v>
      </c>
      <c r="E13" s="1228">
        <v>0.70199999999999996</v>
      </c>
      <c r="F13" s="1228">
        <v>4.6399999999999997</v>
      </c>
      <c r="G13" s="1228">
        <v>2.9569999999999999</v>
      </c>
      <c r="H13" s="1228">
        <v>15.930999999999999</v>
      </c>
      <c r="I13" s="1228">
        <v>3.024</v>
      </c>
      <c r="J13" s="1228">
        <v>17.631</v>
      </c>
      <c r="K13" s="1224">
        <v>11.404999999999999</v>
      </c>
      <c r="L13" s="1224">
        <v>51.991999999999997</v>
      </c>
      <c r="M13" s="1229">
        <v>10.634</v>
      </c>
      <c r="N13" s="1224">
        <v>46.113</v>
      </c>
      <c r="O13" s="304">
        <f t="shared" si="0"/>
        <v>31.231999999999999</v>
      </c>
      <c r="P13" s="434">
        <f t="shared" si="1"/>
        <v>145.35199999999998</v>
      </c>
    </row>
    <row r="14" spans="1:16" ht="15.75">
      <c r="A14"/>
      <c r="B14" s="301" t="s">
        <v>455</v>
      </c>
      <c r="C14" s="1227"/>
      <c r="D14" s="1227"/>
      <c r="E14" s="1224"/>
      <c r="F14" s="1224"/>
      <c r="G14" s="1224"/>
      <c r="H14" s="1224"/>
      <c r="I14" s="1224"/>
      <c r="J14" s="1224"/>
      <c r="K14" s="1224"/>
      <c r="L14" s="1224"/>
      <c r="M14" s="1224"/>
      <c r="N14" s="1224"/>
      <c r="O14" s="304">
        <f t="shared" si="0"/>
        <v>0</v>
      </c>
      <c r="P14" s="434">
        <f t="shared" si="1"/>
        <v>0</v>
      </c>
    </row>
    <row r="15" spans="1:16" ht="15.75">
      <c r="A15"/>
      <c r="B15" s="301" t="s">
        <v>42</v>
      </c>
      <c r="C15" s="1228">
        <v>2.1520000000000001</v>
      </c>
      <c r="D15" s="1228">
        <v>9.0359999999999996</v>
      </c>
      <c r="E15" s="1228">
        <v>0.73199999999999998</v>
      </c>
      <c r="F15" s="1228">
        <v>3.641</v>
      </c>
      <c r="G15" s="1228">
        <v>1.0820000000000001</v>
      </c>
      <c r="H15" s="1228">
        <v>5.0890000000000004</v>
      </c>
      <c r="I15" s="1228">
        <v>2.2610000000000001</v>
      </c>
      <c r="J15" s="1228">
        <v>13.635999999999999</v>
      </c>
      <c r="K15" s="1224"/>
      <c r="L15" s="1224"/>
      <c r="M15" s="1229">
        <v>1.2949999999999999</v>
      </c>
      <c r="N15" s="1224">
        <v>4.8920000000000003</v>
      </c>
      <c r="O15" s="304">
        <f t="shared" si="0"/>
        <v>7.5220000000000002</v>
      </c>
      <c r="P15" s="434">
        <f t="shared" si="1"/>
        <v>36.293999999999997</v>
      </c>
    </row>
    <row r="16" spans="1:16" ht="15.75">
      <c r="A16"/>
      <c r="B16" s="301" t="s">
        <v>443</v>
      </c>
      <c r="C16" s="1228">
        <v>45.945999999999998</v>
      </c>
      <c r="D16" s="1228">
        <v>139.78399999999999</v>
      </c>
      <c r="E16" s="1228">
        <v>45.23</v>
      </c>
      <c r="F16" s="1228">
        <v>140.351</v>
      </c>
      <c r="G16" s="1224">
        <v>33.027999999999999</v>
      </c>
      <c r="H16" s="1224">
        <v>102.375</v>
      </c>
      <c r="I16" s="1228">
        <v>3.2240000000000002</v>
      </c>
      <c r="J16" s="1228">
        <v>8.83</v>
      </c>
      <c r="K16" s="1224">
        <v>25.786999999999999</v>
      </c>
      <c r="L16" s="1224">
        <v>79.611999999999995</v>
      </c>
      <c r="M16" s="1229">
        <v>16.245000000000001</v>
      </c>
      <c r="N16" s="1224">
        <v>48.884</v>
      </c>
      <c r="O16" s="304">
        <f t="shared" si="0"/>
        <v>169.45999999999998</v>
      </c>
      <c r="P16" s="434">
        <f t="shared" si="1"/>
        <v>519.83600000000001</v>
      </c>
    </row>
    <row r="17" spans="1:16" ht="15.75">
      <c r="A17"/>
      <c r="B17" s="301" t="s">
        <v>456</v>
      </c>
      <c r="C17" s="1228"/>
      <c r="D17" s="1228"/>
      <c r="E17" s="1224"/>
      <c r="F17" s="1224"/>
      <c r="G17" s="1224">
        <v>1.4E-2</v>
      </c>
      <c r="H17" s="1224">
        <v>5.3999999999999999E-2</v>
      </c>
      <c r="I17" s="1224">
        <v>8.5340000000000007</v>
      </c>
      <c r="J17" s="1224">
        <v>335.79300000000001</v>
      </c>
      <c r="K17" s="1224"/>
      <c r="L17" s="1224"/>
      <c r="M17" s="1229"/>
      <c r="N17" s="1224"/>
      <c r="O17" s="304">
        <f t="shared" si="0"/>
        <v>8.548</v>
      </c>
      <c r="P17" s="434">
        <f t="shared" si="1"/>
        <v>335.84699999999998</v>
      </c>
    </row>
    <row r="18" spans="1:16" ht="15.75">
      <c r="A18"/>
      <c r="B18" s="301" t="s">
        <v>54</v>
      </c>
      <c r="C18" s="1228">
        <v>25.358000000000001</v>
      </c>
      <c r="D18" s="1228">
        <v>78.200999999999993</v>
      </c>
      <c r="E18" s="1228">
        <v>39.747999999999998</v>
      </c>
      <c r="F18" s="1228">
        <v>74.165999999999997</v>
      </c>
      <c r="G18" s="1228">
        <v>64.582999999999998</v>
      </c>
      <c r="H18" s="1228">
        <v>97.834999999999994</v>
      </c>
      <c r="I18" s="1228">
        <v>63.414999999999999</v>
      </c>
      <c r="J18" s="1228">
        <v>91.001000000000005</v>
      </c>
      <c r="K18" s="1224">
        <v>74.858000000000004</v>
      </c>
      <c r="L18" s="1224">
        <v>98.58</v>
      </c>
      <c r="M18" s="1229">
        <v>82.736999999999995</v>
      </c>
      <c r="N18" s="1224">
        <v>97.296000000000006</v>
      </c>
      <c r="O18" s="304">
        <f t="shared" si="0"/>
        <v>350.69899999999996</v>
      </c>
      <c r="P18" s="434">
        <f t="shared" si="1"/>
        <v>537.07899999999995</v>
      </c>
    </row>
    <row r="19" spans="1:16" ht="15.75">
      <c r="A19"/>
      <c r="B19" s="301" t="s">
        <v>457</v>
      </c>
      <c r="C19" s="1224">
        <v>0.22800000000000001</v>
      </c>
      <c r="D19" s="1224">
        <v>0.93400000000000005</v>
      </c>
      <c r="E19" s="1224">
        <v>1.1499999999999999</v>
      </c>
      <c r="F19" s="1224">
        <v>3.4860000000000002</v>
      </c>
      <c r="G19" s="1224">
        <v>0.88400000000000001</v>
      </c>
      <c r="H19" s="1224">
        <v>2.899</v>
      </c>
      <c r="I19" s="1224">
        <v>0.192</v>
      </c>
      <c r="J19" s="1224">
        <v>0.68200000000000005</v>
      </c>
      <c r="K19" s="1224">
        <v>1.762</v>
      </c>
      <c r="L19" s="1224">
        <v>5.9809999999999999</v>
      </c>
      <c r="M19" s="1224">
        <v>0.44400000000000001</v>
      </c>
      <c r="N19" s="1224">
        <v>1.5209999999999999</v>
      </c>
      <c r="O19" s="304">
        <f t="shared" si="0"/>
        <v>4.66</v>
      </c>
      <c r="P19" s="434">
        <f t="shared" si="1"/>
        <v>15.502999999999998</v>
      </c>
    </row>
    <row r="20" spans="1:16" ht="15.75">
      <c r="A20"/>
      <c r="B20" s="301" t="s">
        <v>37</v>
      </c>
      <c r="C20" s="1227">
        <v>2.7E-2</v>
      </c>
      <c r="D20" s="1228">
        <v>0.109</v>
      </c>
      <c r="E20" s="1228">
        <v>0.23300000000000001</v>
      </c>
      <c r="F20" s="1228">
        <v>1.26</v>
      </c>
      <c r="G20" s="1227">
        <v>0.38</v>
      </c>
      <c r="H20" s="1227">
        <v>2.0539999999999998</v>
      </c>
      <c r="I20" s="1228">
        <v>1.375</v>
      </c>
      <c r="J20" s="1228">
        <v>11.941000000000001</v>
      </c>
      <c r="K20" s="1224">
        <v>3.5999999999999997E-2</v>
      </c>
      <c r="L20" s="1224">
        <v>0.03</v>
      </c>
      <c r="M20" s="1229">
        <v>0.92300000000000004</v>
      </c>
      <c r="N20" s="1224">
        <v>9.5630000000000006</v>
      </c>
      <c r="O20" s="304">
        <f t="shared" si="0"/>
        <v>2.9740000000000002</v>
      </c>
      <c r="P20" s="434">
        <f t="shared" si="1"/>
        <v>24.957000000000001</v>
      </c>
    </row>
    <row r="21" spans="1:16" ht="15.75">
      <c r="A21"/>
      <c r="B21" s="301" t="s">
        <v>458</v>
      </c>
      <c r="C21" s="1228">
        <v>0.436</v>
      </c>
      <c r="D21" s="1228">
        <v>1.9039999999999999</v>
      </c>
      <c r="E21" s="1228">
        <v>0.48099999999999998</v>
      </c>
      <c r="F21" s="1228">
        <v>5.4939999999999998</v>
      </c>
      <c r="G21" s="1228">
        <v>0.51900000000000002</v>
      </c>
      <c r="H21" s="1228">
        <v>2.83</v>
      </c>
      <c r="I21" s="1228">
        <v>0.33500000000000002</v>
      </c>
      <c r="J21" s="1228">
        <v>1.7430000000000001</v>
      </c>
      <c r="K21" s="1224">
        <v>8.3000000000000004E-2</v>
      </c>
      <c r="L21" s="1224">
        <v>0.219</v>
      </c>
      <c r="M21" s="1224">
        <v>0.113</v>
      </c>
      <c r="N21" s="1224">
        <v>0.625</v>
      </c>
      <c r="O21" s="304">
        <f t="shared" si="0"/>
        <v>1.9670000000000001</v>
      </c>
      <c r="P21" s="434">
        <f t="shared" si="1"/>
        <v>12.815</v>
      </c>
    </row>
    <row r="22" spans="1:16" ht="15.75">
      <c r="A22"/>
      <c r="B22" s="301" t="s">
        <v>58</v>
      </c>
      <c r="C22" s="1227">
        <v>0.11700000000000001</v>
      </c>
      <c r="D22" s="1227">
        <v>0.435</v>
      </c>
      <c r="E22" s="1228"/>
      <c r="F22" s="1228"/>
      <c r="G22" s="1228"/>
      <c r="H22" s="1228"/>
      <c r="I22" s="1228"/>
      <c r="J22" s="1228"/>
      <c r="K22" s="1228"/>
      <c r="L22" s="1228"/>
      <c r="M22" s="1228">
        <v>3.0219999999999998</v>
      </c>
      <c r="N22" s="1228">
        <v>13.313000000000001</v>
      </c>
      <c r="O22" s="304">
        <f t="shared" si="0"/>
        <v>3.1389999999999998</v>
      </c>
      <c r="P22" s="434">
        <f t="shared" si="1"/>
        <v>13.748000000000001</v>
      </c>
    </row>
    <row r="23" spans="1:16" ht="15.75">
      <c r="A23"/>
      <c r="B23" s="301" t="s">
        <v>47</v>
      </c>
      <c r="C23" s="1228"/>
      <c r="D23" s="1228"/>
      <c r="E23" s="1228">
        <v>4.7E-2</v>
      </c>
      <c r="F23" s="1228">
        <v>0.19500000000000001</v>
      </c>
      <c r="G23" s="1228">
        <v>1.1100000000000001</v>
      </c>
      <c r="H23" s="1228">
        <v>2.6110000000000002</v>
      </c>
      <c r="I23" s="1228">
        <v>1.4670000000000001</v>
      </c>
      <c r="J23" s="1228">
        <v>2.8540000000000001</v>
      </c>
      <c r="K23" s="1228">
        <v>0.36499999999999999</v>
      </c>
      <c r="L23" s="1228">
        <v>0.56299999999999994</v>
      </c>
      <c r="M23" s="1228">
        <v>0.08</v>
      </c>
      <c r="N23" s="1228">
        <v>0.27200000000000002</v>
      </c>
      <c r="O23" s="304">
        <f t="shared" si="0"/>
        <v>3.0690000000000004</v>
      </c>
      <c r="P23" s="434">
        <f t="shared" si="1"/>
        <v>6.495000000000001</v>
      </c>
    </row>
    <row r="24" spans="1:16" ht="15.75">
      <c r="A24"/>
      <c r="B24" s="302" t="s">
        <v>459</v>
      </c>
      <c r="C24" s="451">
        <f>SUM(C7:C23)</f>
        <v>105.25600000000001</v>
      </c>
      <c r="D24" s="451">
        <f t="shared" ref="D24:N24" si="2">SUM(D7:D23)</f>
        <v>300.79500000000002</v>
      </c>
      <c r="E24" s="451">
        <f t="shared" si="2"/>
        <v>122.89699999999999</v>
      </c>
      <c r="F24" s="451">
        <f t="shared" si="2"/>
        <v>310.23899999999998</v>
      </c>
      <c r="G24" s="451">
        <f t="shared" si="2"/>
        <v>136.07899999999998</v>
      </c>
      <c r="H24" s="451">
        <f t="shared" si="2"/>
        <v>281.77699999999993</v>
      </c>
      <c r="I24" s="451">
        <f t="shared" si="2"/>
        <v>114.59699999999998</v>
      </c>
      <c r="J24" s="451">
        <f t="shared" si="2"/>
        <v>564.80600000000015</v>
      </c>
      <c r="K24" s="451">
        <f t="shared" si="2"/>
        <v>155.43700000000001</v>
      </c>
      <c r="L24" s="451">
        <f t="shared" si="2"/>
        <v>317.81699999999995</v>
      </c>
      <c r="M24" s="451">
        <f t="shared" si="2"/>
        <v>159.21499999999997</v>
      </c>
      <c r="N24" s="451">
        <f t="shared" si="2"/>
        <v>335.15299999999996</v>
      </c>
      <c r="O24" s="304">
        <f t="shared" si="0"/>
        <v>793.48099999999988</v>
      </c>
      <c r="P24" s="434">
        <f t="shared" si="1"/>
        <v>2110.587</v>
      </c>
    </row>
    <row r="25" spans="1:16" ht="15.75">
      <c r="A25"/>
      <c r="B25" s="301" t="s">
        <v>460</v>
      </c>
      <c r="C25" s="1228">
        <v>406.71899999999999</v>
      </c>
      <c r="D25" s="1228">
        <v>386.81599999999997</v>
      </c>
      <c r="E25" s="1228">
        <v>493.00299999999999</v>
      </c>
      <c r="F25" s="1228">
        <v>436.08199999999999</v>
      </c>
      <c r="G25" s="1230">
        <v>512.86699999999996</v>
      </c>
      <c r="H25" s="1230">
        <v>450.07799999999997</v>
      </c>
      <c r="I25" s="1228">
        <v>537.73800000000006</v>
      </c>
      <c r="J25" s="1228">
        <v>506.4</v>
      </c>
      <c r="K25" s="1224">
        <v>500.84899999999999</v>
      </c>
      <c r="L25" s="1224">
        <v>526.33299999999997</v>
      </c>
      <c r="M25" s="1229">
        <v>404.49400000000003</v>
      </c>
      <c r="N25" s="1224">
        <v>365.666</v>
      </c>
      <c r="O25" s="1231">
        <f t="shared" ref="O25" si="3">M25+K25+I25+G25+E25+C25</f>
        <v>2855.67</v>
      </c>
      <c r="P25" s="1232">
        <f t="shared" ref="P25" si="4">N25+L25+J25+H25+F25+D25</f>
        <v>2671.3749999999995</v>
      </c>
    </row>
    <row r="26" spans="1:16" ht="15.75">
      <c r="A26"/>
      <c r="B26" s="303" t="s">
        <v>29</v>
      </c>
      <c r="C26" s="435">
        <f>C25+C24</f>
        <v>511.97500000000002</v>
      </c>
      <c r="D26" s="435">
        <f t="shared" ref="D26:P26" si="5">D25+D24</f>
        <v>687.61099999999999</v>
      </c>
      <c r="E26" s="435">
        <f t="shared" si="5"/>
        <v>615.9</v>
      </c>
      <c r="F26" s="435">
        <f t="shared" si="5"/>
        <v>746.32099999999991</v>
      </c>
      <c r="G26" s="435">
        <f t="shared" si="5"/>
        <v>648.94599999999991</v>
      </c>
      <c r="H26" s="435">
        <f t="shared" si="5"/>
        <v>731.8549999999999</v>
      </c>
      <c r="I26" s="435">
        <f t="shared" si="5"/>
        <v>652.33500000000004</v>
      </c>
      <c r="J26" s="435">
        <f t="shared" si="5"/>
        <v>1071.2060000000001</v>
      </c>
      <c r="K26" s="435">
        <f t="shared" si="5"/>
        <v>656.28600000000006</v>
      </c>
      <c r="L26" s="435">
        <f t="shared" si="5"/>
        <v>844.14999999999986</v>
      </c>
      <c r="M26" s="435">
        <f t="shared" si="5"/>
        <v>563.70900000000006</v>
      </c>
      <c r="N26" s="435">
        <f t="shared" si="5"/>
        <v>700.81899999999996</v>
      </c>
      <c r="O26" s="435">
        <f t="shared" si="5"/>
        <v>3649.1509999999998</v>
      </c>
      <c r="P26" s="435">
        <f t="shared" si="5"/>
        <v>4781.9619999999995</v>
      </c>
    </row>
    <row r="27" spans="1:16" s="433" customFormat="1" ht="15.75">
      <c r="B27" s="436" t="s">
        <v>850</v>
      </c>
      <c r="C27" s="437"/>
      <c r="D27" s="437"/>
      <c r="E27" s="437"/>
      <c r="F27" s="437"/>
      <c r="G27" s="437"/>
      <c r="H27" s="437"/>
      <c r="I27" s="437"/>
      <c r="J27" s="437"/>
      <c r="K27" s="437"/>
      <c r="L27" s="437"/>
      <c r="M27" s="437"/>
      <c r="N27" s="437"/>
      <c r="O27" s="437"/>
      <c r="P27" s="437"/>
    </row>
    <row r="28" spans="1:16" ht="15.75">
      <c r="A28"/>
      <c r="B28" s="239"/>
      <c r="C28" s="240"/>
      <c r="D28" s="240"/>
      <c r="E28" s="240"/>
      <c r="F28" s="240"/>
      <c r="G28" s="240"/>
      <c r="H28" s="240"/>
      <c r="I28" s="240"/>
      <c r="J28" s="240"/>
      <c r="K28" s="240"/>
      <c r="L28" s="240"/>
      <c r="M28" s="15"/>
      <c r="N28" s="433"/>
      <c r="O28" s="433"/>
      <c r="P28" s="433"/>
    </row>
    <row r="29" spans="1:16" s="433" customFormat="1" ht="15.75">
      <c r="B29" s="439"/>
      <c r="C29" s="438"/>
      <c r="D29" s="438"/>
      <c r="E29" s="438"/>
      <c r="F29" s="438"/>
      <c r="G29" s="438"/>
      <c r="H29" s="438"/>
      <c r="I29" s="438"/>
      <c r="J29" s="438"/>
      <c r="K29" s="438"/>
      <c r="L29" s="438"/>
      <c r="M29" s="438"/>
      <c r="N29" s="438"/>
      <c r="O29" s="438"/>
      <c r="P29" s="438"/>
    </row>
    <row r="30" spans="1:16" ht="15.75">
      <c r="A30"/>
      <c r="B30" s="1579" t="s">
        <v>15</v>
      </c>
      <c r="C30" s="1578" t="s">
        <v>757</v>
      </c>
      <c r="D30" s="1578"/>
      <c r="E30" s="1578" t="s">
        <v>758</v>
      </c>
      <c r="F30" s="1578"/>
      <c r="G30" s="1578" t="s">
        <v>759</v>
      </c>
      <c r="H30" s="1578"/>
      <c r="I30" s="1578" t="s">
        <v>760</v>
      </c>
      <c r="J30" s="1578"/>
      <c r="K30" s="1578" t="s">
        <v>761</v>
      </c>
      <c r="L30" s="1578"/>
      <c r="M30" s="1578" t="s">
        <v>762</v>
      </c>
      <c r="N30" s="1578"/>
      <c r="O30" s="1578" t="s">
        <v>763</v>
      </c>
      <c r="P30" s="1578"/>
    </row>
    <row r="31" spans="1:16" ht="15.75">
      <c r="A31"/>
      <c r="B31" s="1580"/>
      <c r="C31" s="440" t="s">
        <v>239</v>
      </c>
      <c r="D31" s="440" t="s">
        <v>105</v>
      </c>
      <c r="E31" s="440" t="s">
        <v>239</v>
      </c>
      <c r="F31" s="440" t="s">
        <v>105</v>
      </c>
      <c r="G31" s="440" t="s">
        <v>239</v>
      </c>
      <c r="H31" s="440" t="s">
        <v>105</v>
      </c>
      <c r="I31" s="440" t="s">
        <v>239</v>
      </c>
      <c r="J31" s="440" t="s">
        <v>105</v>
      </c>
      <c r="K31" s="440" t="s">
        <v>239</v>
      </c>
      <c r="L31" s="440" t="s">
        <v>105</v>
      </c>
      <c r="M31" s="440" t="s">
        <v>239</v>
      </c>
      <c r="N31" s="440" t="s">
        <v>105</v>
      </c>
      <c r="O31" s="440" t="s">
        <v>239</v>
      </c>
      <c r="P31" s="440" t="s">
        <v>105</v>
      </c>
    </row>
    <row r="32" spans="1:16" ht="15.75">
      <c r="A32"/>
      <c r="B32" s="1581"/>
      <c r="C32" s="441" t="s">
        <v>106</v>
      </c>
      <c r="D32" s="441" t="s">
        <v>475</v>
      </c>
      <c r="E32" s="441" t="s">
        <v>106</v>
      </c>
      <c r="F32" s="441" t="s">
        <v>475</v>
      </c>
      <c r="G32" s="441" t="s">
        <v>106</v>
      </c>
      <c r="H32" s="441" t="s">
        <v>475</v>
      </c>
      <c r="I32" s="441" t="s">
        <v>106</v>
      </c>
      <c r="J32" s="441" t="s">
        <v>475</v>
      </c>
      <c r="K32" s="441" t="s">
        <v>106</v>
      </c>
      <c r="L32" s="441" t="s">
        <v>475</v>
      </c>
      <c r="M32" s="441" t="s">
        <v>106</v>
      </c>
      <c r="N32" s="441" t="s">
        <v>475</v>
      </c>
      <c r="O32" s="441" t="s">
        <v>106</v>
      </c>
      <c r="P32" s="441" t="s">
        <v>475</v>
      </c>
    </row>
    <row r="33" spans="1:19" ht="15.75">
      <c r="A33"/>
      <c r="B33" s="301" t="s">
        <v>52</v>
      </c>
      <c r="C33" s="1223">
        <v>2.8170000000000002</v>
      </c>
      <c r="D33" s="1223">
        <v>9.9380000000000006</v>
      </c>
      <c r="E33" s="1223">
        <v>8.01</v>
      </c>
      <c r="F33" s="1223">
        <v>20.61</v>
      </c>
      <c r="G33" s="1223">
        <v>9.0760000000000005</v>
      </c>
      <c r="H33" s="1223">
        <v>23.324000000000002</v>
      </c>
      <c r="I33" s="1223">
        <v>7.8550000000000004</v>
      </c>
      <c r="J33" s="1223">
        <v>19.53</v>
      </c>
      <c r="K33" s="1224">
        <v>5.4059999999999997</v>
      </c>
      <c r="L33" s="1224">
        <v>12.3</v>
      </c>
      <c r="M33" s="1224">
        <v>1.1379999999999999</v>
      </c>
      <c r="N33" s="1224">
        <v>2.169</v>
      </c>
      <c r="O33" s="452">
        <f t="shared" ref="O33:O50" si="6">(C33+E33+G33+I33+K33+M33)</f>
        <v>34.302</v>
      </c>
      <c r="P33" s="452">
        <f t="shared" ref="P33:P50" si="7">(D33+F33+H33+J33+L33+N33)</f>
        <v>87.870999999999995</v>
      </c>
      <c r="R33" s="382"/>
      <c r="S33" s="382"/>
    </row>
    <row r="34" spans="1:19" ht="15.75">
      <c r="A34"/>
      <c r="B34" s="301" t="s">
        <v>468</v>
      </c>
      <c r="C34" s="1224">
        <v>28.28</v>
      </c>
      <c r="D34" s="1224">
        <v>33.454999999999998</v>
      </c>
      <c r="E34" s="1224">
        <v>24.484000000000002</v>
      </c>
      <c r="F34" s="1224">
        <v>26.966000000000001</v>
      </c>
      <c r="G34" s="1224">
        <v>14.773999999999999</v>
      </c>
      <c r="H34" s="1224">
        <v>17.036000000000001</v>
      </c>
      <c r="I34" s="1224">
        <v>14.927</v>
      </c>
      <c r="J34" s="1224">
        <v>14.85</v>
      </c>
      <c r="K34" s="1224">
        <v>13.446999999999999</v>
      </c>
      <c r="L34" s="1224">
        <v>14.06</v>
      </c>
      <c r="M34" s="1224">
        <v>8.2530000000000001</v>
      </c>
      <c r="N34" s="1224">
        <v>4.84</v>
      </c>
      <c r="O34" s="452">
        <f t="shared" si="6"/>
        <v>104.16500000000001</v>
      </c>
      <c r="P34" s="452">
        <f t="shared" si="7"/>
        <v>111.20699999999999</v>
      </c>
      <c r="R34" s="382"/>
      <c r="S34" s="382"/>
    </row>
    <row r="35" spans="1:19" ht="15.75">
      <c r="A35"/>
      <c r="B35" s="301" t="s">
        <v>444</v>
      </c>
      <c r="C35" s="1224">
        <v>0.68700000000000006</v>
      </c>
      <c r="D35" s="1224">
        <v>2.6989999999999998</v>
      </c>
      <c r="E35" s="1224">
        <v>7.4850000000000003</v>
      </c>
      <c r="F35" s="1224">
        <v>26.956</v>
      </c>
      <c r="G35" s="1224">
        <v>21.701000000000001</v>
      </c>
      <c r="H35" s="1224">
        <v>67.5</v>
      </c>
      <c r="I35" s="1224">
        <v>32.969000000000001</v>
      </c>
      <c r="J35" s="1224">
        <v>115.73</v>
      </c>
      <c r="K35" s="1224">
        <v>33.691000000000003</v>
      </c>
      <c r="L35" s="1224">
        <v>137.125</v>
      </c>
      <c r="M35" s="1224">
        <v>11.981999999999999</v>
      </c>
      <c r="N35" s="1224">
        <v>43.962000000000003</v>
      </c>
      <c r="O35" s="452">
        <f>(C35+E35+G35+I35+K35+M35)</f>
        <v>108.515</v>
      </c>
      <c r="P35" s="452">
        <f>(D35+F35+H35+J35+L35+N35)</f>
        <v>393.97199999999998</v>
      </c>
      <c r="R35" s="382"/>
      <c r="S35" s="382"/>
    </row>
    <row r="36" spans="1:19" ht="15.75">
      <c r="A36"/>
      <c r="B36" s="301" t="s">
        <v>51</v>
      </c>
      <c r="C36" s="1224"/>
      <c r="D36" s="1224"/>
      <c r="E36" s="1224">
        <v>0.34</v>
      </c>
      <c r="F36" s="1224">
        <v>0.75</v>
      </c>
      <c r="G36" s="1224">
        <v>0.22700000000000001</v>
      </c>
      <c r="H36" s="1224">
        <v>0.5</v>
      </c>
      <c r="I36" s="1224">
        <v>0.72499999999999998</v>
      </c>
      <c r="J36" s="1224">
        <v>1.6</v>
      </c>
      <c r="K36" s="1224">
        <v>0.90800000000000003</v>
      </c>
      <c r="L36" s="1224">
        <v>2</v>
      </c>
      <c r="M36" s="1224">
        <v>0.54400000000000004</v>
      </c>
      <c r="N36" s="1224">
        <v>1.2</v>
      </c>
      <c r="O36" s="452">
        <f>(C36+E36+G36+I36+K36+M36)</f>
        <v>2.7440000000000002</v>
      </c>
      <c r="P36" s="452">
        <f>(D36+F36+H36+J36+L36+N36)</f>
        <v>6.05</v>
      </c>
      <c r="R36" s="382"/>
      <c r="S36" s="382"/>
    </row>
    <row r="37" spans="1:19" ht="15.75">
      <c r="A37"/>
      <c r="B37" s="301" t="s">
        <v>59</v>
      </c>
      <c r="C37" s="1224">
        <v>17.010999999999999</v>
      </c>
      <c r="D37" s="1224">
        <v>52.29</v>
      </c>
      <c r="E37" s="1224">
        <v>15.87</v>
      </c>
      <c r="F37" s="1224">
        <v>50.893999999999998</v>
      </c>
      <c r="G37" s="1224">
        <v>12.132999999999999</v>
      </c>
      <c r="H37" s="1224">
        <v>34.933999999999997</v>
      </c>
      <c r="I37" s="1224">
        <v>5.5170000000000003</v>
      </c>
      <c r="J37" s="1224">
        <v>15.702999999999999</v>
      </c>
      <c r="K37" s="1224">
        <v>0.14499999999999999</v>
      </c>
      <c r="L37" s="1224">
        <v>0.32</v>
      </c>
      <c r="M37" s="1224">
        <v>0.222</v>
      </c>
      <c r="N37" s="1224">
        <v>0.68899999999999995</v>
      </c>
      <c r="O37" s="452">
        <f t="shared" si="6"/>
        <v>50.898000000000003</v>
      </c>
      <c r="P37" s="452">
        <f t="shared" si="7"/>
        <v>154.82999999999998</v>
      </c>
      <c r="R37" s="382"/>
      <c r="S37" s="382"/>
    </row>
    <row r="38" spans="1:19" ht="15.75">
      <c r="A38"/>
      <c r="B38" s="301" t="s">
        <v>60</v>
      </c>
      <c r="C38" s="1224"/>
      <c r="D38" s="1224"/>
      <c r="E38" s="1224"/>
      <c r="F38" s="1224"/>
      <c r="G38" s="1224"/>
      <c r="H38" s="1224"/>
      <c r="I38" s="1224"/>
      <c r="J38" s="1224"/>
      <c r="K38" s="1224"/>
      <c r="L38" s="1224"/>
      <c r="M38" s="1224"/>
      <c r="N38" s="1224"/>
      <c r="O38" s="452">
        <f t="shared" si="6"/>
        <v>0</v>
      </c>
      <c r="P38" s="452">
        <f t="shared" si="7"/>
        <v>0</v>
      </c>
      <c r="R38" s="382"/>
      <c r="S38" s="382"/>
    </row>
    <row r="39" spans="1:19" ht="15.75">
      <c r="A39"/>
      <c r="B39" s="301" t="s">
        <v>57</v>
      </c>
      <c r="C39" s="1224">
        <v>5.9039999999999999</v>
      </c>
      <c r="D39" s="1224">
        <v>29.617999999999999</v>
      </c>
      <c r="E39" s="1224">
        <v>5.26</v>
      </c>
      <c r="F39" s="1224">
        <v>21.994</v>
      </c>
      <c r="G39" s="1224">
        <v>6.3440000000000003</v>
      </c>
      <c r="H39" s="1224">
        <v>29.141999999999999</v>
      </c>
      <c r="I39" s="1224">
        <v>7.3760000000000003</v>
      </c>
      <c r="J39" s="1224">
        <v>33.854999999999997</v>
      </c>
      <c r="K39" s="1224">
        <v>5.5830000000000002</v>
      </c>
      <c r="L39" s="1224">
        <v>25.228999999999999</v>
      </c>
      <c r="M39" s="1224">
        <v>2.024</v>
      </c>
      <c r="N39" s="1224">
        <v>8.3650000000000002</v>
      </c>
      <c r="O39" s="452">
        <f t="shared" si="6"/>
        <v>32.491</v>
      </c>
      <c r="P39" s="452">
        <f t="shared" si="7"/>
        <v>148.20299999999997</v>
      </c>
      <c r="R39" s="382"/>
      <c r="S39" s="382"/>
    </row>
    <row r="40" spans="1:19" ht="15.75">
      <c r="A40"/>
      <c r="B40" s="301" t="s">
        <v>455</v>
      </c>
      <c r="C40" s="1224"/>
      <c r="D40" s="1224"/>
      <c r="E40" s="1224"/>
      <c r="F40" s="1224"/>
      <c r="G40" s="1224">
        <v>1.853</v>
      </c>
      <c r="H40" s="1224">
        <v>7.74</v>
      </c>
      <c r="I40" s="1224"/>
      <c r="J40" s="1224"/>
      <c r="K40" s="1224"/>
      <c r="L40" s="1224"/>
      <c r="M40" s="1224"/>
      <c r="N40" s="1224"/>
      <c r="O40" s="452">
        <f t="shared" si="6"/>
        <v>1.853</v>
      </c>
      <c r="P40" s="452">
        <f t="shared" si="7"/>
        <v>7.74</v>
      </c>
      <c r="R40" s="382"/>
      <c r="S40" s="382"/>
    </row>
    <row r="41" spans="1:19" ht="15.75">
      <c r="A41"/>
      <c r="B41" s="301" t="s">
        <v>42</v>
      </c>
      <c r="C41" s="1224">
        <v>2.1640000000000001</v>
      </c>
      <c r="D41" s="1224">
        <v>8.2590000000000003</v>
      </c>
      <c r="E41" s="1224">
        <v>2.2280000000000002</v>
      </c>
      <c r="F41" s="1224">
        <v>8.2490000000000006</v>
      </c>
      <c r="G41" s="1224">
        <v>1.4119999999999999</v>
      </c>
      <c r="H41" s="1224">
        <v>4.6660000000000004</v>
      </c>
      <c r="I41" s="1224">
        <v>0.96899999999999997</v>
      </c>
      <c r="J41" s="1224">
        <v>2.9039999999999999</v>
      </c>
      <c r="K41" s="1224">
        <v>0.30499999999999999</v>
      </c>
      <c r="L41" s="1224">
        <v>1.141</v>
      </c>
      <c r="M41" s="1224">
        <v>0.20799999999999999</v>
      </c>
      <c r="N41" s="1224">
        <v>0.81499999999999995</v>
      </c>
      <c r="O41" s="452">
        <f t="shared" si="6"/>
        <v>7.2860000000000005</v>
      </c>
      <c r="P41" s="452">
        <f t="shared" si="7"/>
        <v>26.034000000000002</v>
      </c>
      <c r="R41" s="382"/>
      <c r="S41" s="382"/>
    </row>
    <row r="42" spans="1:19" s="60" customFormat="1" ht="15.75">
      <c r="B42" s="301" t="s">
        <v>443</v>
      </c>
      <c r="C42" s="1224">
        <v>7.819</v>
      </c>
      <c r="D42" s="1224">
        <v>25.241</v>
      </c>
      <c r="E42" s="1224">
        <v>17.353000000000002</v>
      </c>
      <c r="F42" s="1224">
        <v>56.941000000000003</v>
      </c>
      <c r="G42" s="1224">
        <v>12.984</v>
      </c>
      <c r="H42" s="1224">
        <v>40.692</v>
      </c>
      <c r="I42" s="1224">
        <v>13.215999999999999</v>
      </c>
      <c r="J42" s="1224">
        <v>44.582999999999998</v>
      </c>
      <c r="K42" s="1224">
        <v>5.1859999999999999</v>
      </c>
      <c r="L42" s="1224">
        <v>20.401</v>
      </c>
      <c r="M42" s="1224">
        <v>0.113</v>
      </c>
      <c r="N42" s="1224">
        <v>0.53600000000000003</v>
      </c>
      <c r="O42" s="452">
        <f>(C42+E42+G42+I42+K42+M42)</f>
        <v>56.670999999999999</v>
      </c>
      <c r="P42" s="452">
        <f>(D42+F42+H42+J42+L42+N42)</f>
        <v>188.39400000000001</v>
      </c>
      <c r="R42" s="412"/>
      <c r="S42" s="412"/>
    </row>
    <row r="43" spans="1:19" ht="15.75">
      <c r="A43"/>
      <c r="B43" s="301" t="s">
        <v>456</v>
      </c>
      <c r="C43" s="1224"/>
      <c r="D43" s="1224"/>
      <c r="E43" s="1224">
        <v>8.6</v>
      </c>
      <c r="F43" s="1224">
        <v>303.52999999999997</v>
      </c>
      <c r="G43" s="1224">
        <v>8.6050000000000004</v>
      </c>
      <c r="H43" s="1224">
        <v>403.15899999999999</v>
      </c>
      <c r="I43" s="1224">
        <v>2.1000000000000001E-2</v>
      </c>
      <c r="J43" s="1224">
        <v>0.30099999999999999</v>
      </c>
      <c r="K43" s="1224"/>
      <c r="L43" s="1224"/>
      <c r="M43" s="1224">
        <v>8.1000000000000003E-2</v>
      </c>
      <c r="N43" s="1224">
        <v>1.3</v>
      </c>
      <c r="O43" s="452">
        <f t="shared" si="6"/>
        <v>17.306999999999999</v>
      </c>
      <c r="P43" s="452">
        <f t="shared" si="7"/>
        <v>708.29</v>
      </c>
      <c r="R43" s="382"/>
      <c r="S43" s="382"/>
    </row>
    <row r="44" spans="1:19" ht="15.75">
      <c r="A44"/>
      <c r="B44" s="301" t="s">
        <v>54</v>
      </c>
      <c r="C44" s="1224">
        <v>67.623000000000005</v>
      </c>
      <c r="D44" s="1224">
        <v>85.094999999999999</v>
      </c>
      <c r="E44" s="1224">
        <v>68.287999999999997</v>
      </c>
      <c r="F44" s="1224">
        <v>74.070999999999998</v>
      </c>
      <c r="G44" s="1224">
        <v>54.591999999999999</v>
      </c>
      <c r="H44" s="1224">
        <v>68.394999999999996</v>
      </c>
      <c r="I44" s="1224">
        <v>45.817999999999998</v>
      </c>
      <c r="J44" s="1224">
        <v>56.372</v>
      </c>
      <c r="K44" s="1224">
        <v>47.515999999999998</v>
      </c>
      <c r="L44" s="1224">
        <v>64.486999999999995</v>
      </c>
      <c r="M44" s="1224">
        <v>62.664999999999999</v>
      </c>
      <c r="N44" s="1224">
        <v>48.923999999999999</v>
      </c>
      <c r="O44" s="452">
        <f t="shared" si="6"/>
        <v>346.50200000000001</v>
      </c>
      <c r="P44" s="452">
        <f t="shared" si="7"/>
        <v>397.34399999999994</v>
      </c>
      <c r="R44" s="382"/>
      <c r="S44" s="382"/>
    </row>
    <row r="45" spans="1:19" ht="15.75">
      <c r="A45"/>
      <c r="B45" s="301" t="s">
        <v>457</v>
      </c>
      <c r="C45" s="1224">
        <v>0.28000000000000003</v>
      </c>
      <c r="D45" s="1224">
        <v>1.244</v>
      </c>
      <c r="E45" s="1224">
        <v>0.16</v>
      </c>
      <c r="F45" s="1224">
        <v>0.69899999999999995</v>
      </c>
      <c r="G45" s="1224">
        <v>0.16400000000000001</v>
      </c>
      <c r="H45" s="1224">
        <v>0.78500000000000003</v>
      </c>
      <c r="I45" s="1224">
        <v>0.54100000000000004</v>
      </c>
      <c r="J45" s="1224">
        <v>3.5030000000000001</v>
      </c>
      <c r="K45" s="1224">
        <v>0.71199999999999997</v>
      </c>
      <c r="L45" s="1224">
        <v>3.1869999999999998</v>
      </c>
      <c r="M45" s="1224">
        <v>0.44900000000000001</v>
      </c>
      <c r="N45" s="1224">
        <v>1.853</v>
      </c>
      <c r="O45" s="452">
        <f t="shared" si="6"/>
        <v>2.306</v>
      </c>
      <c r="P45" s="452">
        <f t="shared" si="7"/>
        <v>11.270999999999999</v>
      </c>
      <c r="R45" s="382"/>
      <c r="S45" s="382"/>
    </row>
    <row r="46" spans="1:19" ht="15.75">
      <c r="A46"/>
      <c r="B46" s="301" t="s">
        <v>37</v>
      </c>
      <c r="C46" s="1224">
        <v>3.2000000000000001E-2</v>
      </c>
      <c r="D46" s="1224">
        <v>0.13900000000000001</v>
      </c>
      <c r="E46" s="1224">
        <v>1.2999999999999999E-2</v>
      </c>
      <c r="F46" s="1224">
        <v>5.3999999999999999E-2</v>
      </c>
      <c r="G46" s="1224"/>
      <c r="H46" s="1224"/>
      <c r="I46" s="1224">
        <v>5.2999999999999999E-2</v>
      </c>
      <c r="J46" s="1224">
        <v>0.35399999999999998</v>
      </c>
      <c r="K46" s="1224">
        <v>0.10299999999999999</v>
      </c>
      <c r="L46" s="1224">
        <v>0.46300000000000002</v>
      </c>
      <c r="M46" s="1224">
        <v>6.8000000000000005E-2</v>
      </c>
      <c r="N46" s="1224">
        <v>0.42899999999999999</v>
      </c>
      <c r="O46" s="452">
        <f t="shared" si="6"/>
        <v>0.26900000000000002</v>
      </c>
      <c r="P46" s="452">
        <f t="shared" si="7"/>
        <v>1.4390000000000001</v>
      </c>
      <c r="R46" s="382"/>
      <c r="S46" s="382"/>
    </row>
    <row r="47" spans="1:19" ht="15.75">
      <c r="A47"/>
      <c r="B47" s="301" t="s">
        <v>458</v>
      </c>
      <c r="C47" s="1224">
        <v>0.113</v>
      </c>
      <c r="D47" s="1224">
        <v>0.625</v>
      </c>
      <c r="E47" s="1224">
        <v>3.0000000000000001E-3</v>
      </c>
      <c r="F47" s="1224">
        <v>1.4999999999999999E-2</v>
      </c>
      <c r="G47" s="1224">
        <v>4.4999999999999998E-2</v>
      </c>
      <c r="H47" s="1224">
        <v>0.25</v>
      </c>
      <c r="I47" s="1224">
        <v>0.16</v>
      </c>
      <c r="J47" s="1224">
        <v>0.89700000000000002</v>
      </c>
      <c r="K47" s="1224">
        <v>0.432</v>
      </c>
      <c r="L47" s="1224">
        <v>2.4430000000000001</v>
      </c>
      <c r="M47" s="1224">
        <v>1.2230000000000001</v>
      </c>
      <c r="N47" s="1224">
        <v>8.0939999999999994</v>
      </c>
      <c r="O47" s="452">
        <f t="shared" si="6"/>
        <v>1.976</v>
      </c>
      <c r="P47" s="452">
        <f t="shared" si="7"/>
        <v>12.324</v>
      </c>
      <c r="R47" s="382"/>
      <c r="S47" s="382"/>
    </row>
    <row r="48" spans="1:19" ht="15.75">
      <c r="A48"/>
      <c r="B48" s="301" t="s">
        <v>58</v>
      </c>
      <c r="C48" s="1224">
        <v>13.042999999999999</v>
      </c>
      <c r="D48" s="1224">
        <v>64.287000000000006</v>
      </c>
      <c r="E48" s="1224">
        <v>1.333</v>
      </c>
      <c r="F48" s="1224">
        <v>6.14</v>
      </c>
      <c r="G48" s="1224">
        <v>1.5309999999999999</v>
      </c>
      <c r="H48" s="1224">
        <v>13.285</v>
      </c>
      <c r="I48" s="1224"/>
      <c r="J48" s="1224"/>
      <c r="K48" s="1224">
        <v>0.16800000000000001</v>
      </c>
      <c r="L48" s="1224">
        <v>2.6070000000000002</v>
      </c>
      <c r="M48" s="1224"/>
      <c r="N48" s="1224"/>
      <c r="O48" s="452">
        <f t="shared" si="6"/>
        <v>16.074999999999999</v>
      </c>
      <c r="P48" s="452">
        <f t="shared" si="7"/>
        <v>86.319000000000003</v>
      </c>
      <c r="R48" s="382"/>
      <c r="S48" s="382"/>
    </row>
    <row r="49" spans="1:19" ht="15.75">
      <c r="A49"/>
      <c r="B49" s="301" t="s">
        <v>47</v>
      </c>
      <c r="C49" s="1224">
        <v>1.2999999999999999E-2</v>
      </c>
      <c r="D49" s="1224">
        <v>5.3999999999999999E-2</v>
      </c>
      <c r="E49" s="1224">
        <v>0.28999999999999998</v>
      </c>
      <c r="F49" s="1224">
        <v>1.0049999999999999</v>
      </c>
      <c r="G49" s="1224">
        <v>5.0000000000000001E-3</v>
      </c>
      <c r="H49" s="1224">
        <v>0.04</v>
      </c>
      <c r="I49" s="1224">
        <v>0.41399999999999998</v>
      </c>
      <c r="J49" s="1224">
        <v>1.38</v>
      </c>
      <c r="K49" s="1224">
        <v>0.64100000000000001</v>
      </c>
      <c r="L49" s="1224">
        <v>1.954</v>
      </c>
      <c r="M49" s="1224">
        <v>0.11700000000000001</v>
      </c>
      <c r="N49" s="1224">
        <v>0.40899999999999997</v>
      </c>
      <c r="O49" s="452">
        <f t="shared" si="6"/>
        <v>1.48</v>
      </c>
      <c r="P49" s="452">
        <f t="shared" si="7"/>
        <v>4.8419999999999996</v>
      </c>
      <c r="R49" s="382"/>
      <c r="S49" s="382"/>
    </row>
    <row r="50" spans="1:19" ht="15.75">
      <c r="A50"/>
      <c r="B50" s="302" t="s">
        <v>459</v>
      </c>
      <c r="C50" s="454">
        <f>SUM(C33:C49)</f>
        <v>145.78600000000003</v>
      </c>
      <c r="D50" s="454">
        <f t="shared" ref="D50:N50" si="8">SUM(D33:D49)</f>
        <v>312.94399999999996</v>
      </c>
      <c r="E50" s="454">
        <f t="shared" si="8"/>
        <v>159.71699999999998</v>
      </c>
      <c r="F50" s="454">
        <f t="shared" si="8"/>
        <v>598.87399999999991</v>
      </c>
      <c r="G50" s="454">
        <f t="shared" si="8"/>
        <v>145.44599999999997</v>
      </c>
      <c r="H50" s="454">
        <f t="shared" si="8"/>
        <v>711.44799999999987</v>
      </c>
      <c r="I50" s="454">
        <f t="shared" si="8"/>
        <v>130.56099999999998</v>
      </c>
      <c r="J50" s="454">
        <f t="shared" si="8"/>
        <v>311.56199999999995</v>
      </c>
      <c r="K50" s="956">
        <f t="shared" si="8"/>
        <v>114.24299999999999</v>
      </c>
      <c r="L50" s="956">
        <f t="shared" si="8"/>
        <v>287.71700000000004</v>
      </c>
      <c r="M50" s="956">
        <f t="shared" si="8"/>
        <v>89.086999999999989</v>
      </c>
      <c r="N50" s="956">
        <f t="shared" si="8"/>
        <v>123.58500000000001</v>
      </c>
      <c r="O50" s="1235">
        <f t="shared" si="6"/>
        <v>784.83999999999992</v>
      </c>
      <c r="P50" s="1235">
        <f t="shared" si="7"/>
        <v>2346.1299999999997</v>
      </c>
      <c r="R50" s="382"/>
      <c r="S50" s="382"/>
    </row>
    <row r="51" spans="1:19" ht="15.75">
      <c r="A51"/>
      <c r="B51" s="301" t="s">
        <v>460</v>
      </c>
      <c r="C51" s="1224">
        <v>296.58300000000003</v>
      </c>
      <c r="D51" s="1224">
        <v>304.93799999999999</v>
      </c>
      <c r="E51" s="1224">
        <v>254.16</v>
      </c>
      <c r="F51" s="1224">
        <v>237.55099999999999</v>
      </c>
      <c r="G51" s="1224">
        <v>256.79300000000001</v>
      </c>
      <c r="H51" s="1224">
        <v>271.37799999999999</v>
      </c>
      <c r="I51" s="1224">
        <v>278.42</v>
      </c>
      <c r="J51" s="1224">
        <v>298.517</v>
      </c>
      <c r="K51" s="1224">
        <v>334.76299999999998</v>
      </c>
      <c r="L51" s="1224">
        <v>331.096</v>
      </c>
      <c r="M51" s="1224">
        <v>417.01600000000002</v>
      </c>
      <c r="N51" s="1224">
        <v>447.69099999999997</v>
      </c>
      <c r="O51" s="451">
        <f t="shared" ref="O51" si="9">(C51+E51+G51+I51+K51+M51)</f>
        <v>1837.7350000000001</v>
      </c>
      <c r="P51" s="451">
        <f t="shared" ref="P51" si="10">(D51+F51+H51+J51+L51+N51)</f>
        <v>1891.171</v>
      </c>
      <c r="R51" s="382"/>
      <c r="S51" s="382"/>
    </row>
    <row r="52" spans="1:19" ht="15.75">
      <c r="A52"/>
      <c r="B52" s="303" t="s">
        <v>29</v>
      </c>
      <c r="C52" s="453">
        <f t="shared" ref="C52:I52" si="11">C51+C50</f>
        <v>442.36900000000003</v>
      </c>
      <c r="D52" s="453">
        <f t="shared" si="11"/>
        <v>617.88199999999995</v>
      </c>
      <c r="E52" s="453">
        <f t="shared" si="11"/>
        <v>413.87699999999995</v>
      </c>
      <c r="F52" s="453">
        <f t="shared" si="11"/>
        <v>836.42499999999995</v>
      </c>
      <c r="G52" s="453">
        <f t="shared" si="11"/>
        <v>402.23899999999998</v>
      </c>
      <c r="H52" s="453">
        <f t="shared" si="11"/>
        <v>982.82599999999979</v>
      </c>
      <c r="I52" s="453">
        <f t="shared" si="11"/>
        <v>408.98099999999999</v>
      </c>
      <c r="J52" s="453">
        <f t="shared" ref="J52:P52" si="12">J51+J50</f>
        <v>610.07899999999995</v>
      </c>
      <c r="K52" s="453">
        <f t="shared" si="12"/>
        <v>449.00599999999997</v>
      </c>
      <c r="L52" s="453">
        <f t="shared" si="12"/>
        <v>618.8130000000001</v>
      </c>
      <c r="M52" s="453">
        <f t="shared" si="12"/>
        <v>506.10300000000001</v>
      </c>
      <c r="N52" s="453">
        <f t="shared" si="12"/>
        <v>571.27599999999995</v>
      </c>
      <c r="O52" s="453">
        <f t="shared" si="12"/>
        <v>2622.5749999999998</v>
      </c>
      <c r="P52" s="453">
        <f t="shared" si="12"/>
        <v>4237.3009999999995</v>
      </c>
      <c r="R52" s="382"/>
      <c r="S52" s="382"/>
    </row>
    <row r="53" spans="1:19">
      <c r="A53"/>
      <c r="B53" s="330" t="s">
        <v>849</v>
      </c>
      <c r="C53" s="433"/>
      <c r="D53" s="433"/>
      <c r="E53" s="433"/>
      <c r="F53" s="433"/>
      <c r="G53" s="433"/>
      <c r="H53" s="433"/>
      <c r="I53" s="433"/>
      <c r="J53" s="433"/>
      <c r="K53" s="433"/>
      <c r="L53" s="433"/>
      <c r="M53" s="433"/>
      <c r="N53" s="433"/>
      <c r="O53" s="433"/>
      <c r="P53" s="433"/>
    </row>
    <row r="54" spans="1:19">
      <c r="A54"/>
      <c r="B54" s="244" t="s">
        <v>469</v>
      </c>
      <c r="C54" s="433"/>
      <c r="D54" s="433"/>
      <c r="E54" s="433"/>
      <c r="F54" s="433"/>
      <c r="G54" s="433"/>
      <c r="H54" s="433"/>
      <c r="I54" s="433"/>
      <c r="J54" s="382"/>
      <c r="K54" s="433"/>
      <c r="L54" s="433"/>
      <c r="M54" s="433"/>
      <c r="N54" s="433"/>
      <c r="O54" s="1233"/>
      <c r="P54" s="1233"/>
    </row>
    <row r="55" spans="1:19">
      <c r="A55"/>
      <c r="B55" s="244" t="s">
        <v>470</v>
      </c>
      <c r="C55" s="433"/>
      <c r="D55" s="433"/>
      <c r="E55" s="433"/>
      <c r="F55" s="433"/>
      <c r="G55" s="433"/>
      <c r="H55" s="433"/>
      <c r="I55" s="433"/>
      <c r="J55" s="433"/>
      <c r="K55" s="433"/>
      <c r="L55" s="433"/>
      <c r="M55" s="433"/>
      <c r="N55" s="433"/>
      <c r="O55" s="433"/>
      <c r="P55" s="433"/>
    </row>
    <row r="56" spans="1:19">
      <c r="A56"/>
      <c r="B56" s="244" t="s">
        <v>906</v>
      </c>
      <c r="C56" s="433"/>
      <c r="D56" s="433"/>
      <c r="E56" s="433"/>
      <c r="F56" s="433"/>
      <c r="G56" s="433"/>
      <c r="H56" s="433"/>
      <c r="I56" s="433"/>
      <c r="J56" s="433"/>
      <c r="K56" s="433"/>
      <c r="L56" s="433"/>
      <c r="M56" s="433"/>
      <c r="N56" s="433"/>
      <c r="O56" s="433"/>
      <c r="P56" s="433"/>
    </row>
    <row r="57" spans="1:19">
      <c r="A57"/>
      <c r="B57" s="244" t="s">
        <v>461</v>
      </c>
      <c r="C57" s="433"/>
      <c r="D57" s="433"/>
      <c r="E57" s="433"/>
      <c r="F57" s="433"/>
      <c r="G57" s="433"/>
      <c r="H57" s="433"/>
      <c r="I57" s="433"/>
      <c r="J57" s="433"/>
      <c r="K57" s="433"/>
      <c r="L57" s="433"/>
      <c r="M57" s="433"/>
      <c r="N57" s="433"/>
      <c r="O57" s="433"/>
      <c r="P57" s="433"/>
    </row>
    <row r="58" spans="1:19">
      <c r="A58"/>
      <c r="B58" s="433"/>
      <c r="C58" s="433"/>
      <c r="D58" s="433"/>
      <c r="E58" s="433"/>
      <c r="F58" s="433"/>
      <c r="G58" s="433"/>
      <c r="H58" s="433"/>
      <c r="I58" s="433"/>
      <c r="J58" s="433"/>
      <c r="K58" s="433"/>
      <c r="L58" s="433"/>
      <c r="M58" s="433"/>
      <c r="N58" s="433"/>
      <c r="O58" s="433"/>
      <c r="P58" s="433"/>
    </row>
    <row r="59" spans="1:19">
      <c r="A59"/>
      <c r="B59" s="433"/>
      <c r="C59" s="433"/>
      <c r="D59" s="433"/>
      <c r="E59" s="433"/>
      <c r="F59" s="433"/>
      <c r="G59" s="433"/>
      <c r="H59" s="433"/>
      <c r="I59" s="433"/>
      <c r="J59" s="433"/>
      <c r="K59" s="433"/>
      <c r="L59" s="433"/>
      <c r="M59" s="433"/>
      <c r="N59" s="433"/>
      <c r="O59" s="433"/>
      <c r="P59" s="433"/>
    </row>
    <row r="60" spans="1:19">
      <c r="A60"/>
      <c r="B60" s="433"/>
      <c r="C60" s="433"/>
      <c r="D60" s="433"/>
      <c r="E60" s="433"/>
      <c r="F60" s="433"/>
      <c r="G60" s="433"/>
      <c r="H60" s="433"/>
      <c r="I60" s="433"/>
      <c r="J60" s="433"/>
      <c r="K60" s="433"/>
      <c r="L60" s="433"/>
      <c r="M60" s="433"/>
      <c r="N60" s="433"/>
      <c r="O60" s="433"/>
      <c r="P60" s="433"/>
    </row>
    <row r="61" spans="1:19">
      <c r="A61"/>
      <c r="B61" s="433"/>
      <c r="C61" s="433"/>
      <c r="D61" s="433"/>
      <c r="E61" s="433"/>
      <c r="F61" s="433"/>
      <c r="G61" s="433"/>
      <c r="H61" s="433"/>
      <c r="I61" s="433"/>
      <c r="J61" s="433"/>
      <c r="K61" s="433"/>
      <c r="L61" s="433"/>
      <c r="M61" s="433"/>
      <c r="N61" s="433"/>
      <c r="O61" s="433"/>
      <c r="P61" s="433"/>
    </row>
    <row r="62" spans="1:19">
      <c r="A62"/>
      <c r="B62" s="433"/>
      <c r="C62" s="433"/>
      <c r="D62" s="433"/>
      <c r="E62" s="433"/>
      <c r="F62" s="433"/>
      <c r="G62" s="433"/>
      <c r="H62" s="433"/>
      <c r="I62" s="433"/>
      <c r="J62" s="433"/>
      <c r="K62" s="433"/>
      <c r="L62" s="433"/>
      <c r="M62" s="433"/>
      <c r="N62" s="433"/>
      <c r="O62" s="433"/>
      <c r="P62" s="433"/>
    </row>
    <row r="63" spans="1:19">
      <c r="A63"/>
      <c r="B63" s="433"/>
      <c r="C63" s="433"/>
      <c r="D63" s="433"/>
      <c r="E63" s="433"/>
      <c r="F63" s="433"/>
      <c r="G63" s="433"/>
      <c r="H63" s="433"/>
      <c r="I63" s="433"/>
      <c r="J63" s="433"/>
      <c r="K63" s="433"/>
      <c r="L63" s="433"/>
      <c r="M63" s="433"/>
      <c r="N63" s="433"/>
      <c r="O63" s="433"/>
      <c r="P63" s="433"/>
    </row>
    <row r="64" spans="1:19">
      <c r="A64"/>
      <c r="B64" s="433"/>
      <c r="C64" s="433"/>
      <c r="D64" s="433"/>
      <c r="E64" s="433"/>
      <c r="F64" s="433"/>
      <c r="G64" s="433"/>
      <c r="H64" s="433"/>
      <c r="I64" s="433"/>
      <c r="J64" s="433"/>
      <c r="K64" s="433"/>
      <c r="L64" s="433"/>
      <c r="M64" s="433"/>
      <c r="N64" s="433"/>
      <c r="O64" s="433"/>
      <c r="P64" s="433"/>
    </row>
    <row r="65" spans="1:16">
      <c r="A65"/>
      <c r="B65" s="433"/>
      <c r="C65" s="433"/>
      <c r="D65" s="433"/>
      <c r="E65" s="433"/>
      <c r="F65" s="433"/>
      <c r="G65" s="433"/>
      <c r="H65" s="433"/>
      <c r="I65" s="433"/>
      <c r="J65" s="433"/>
      <c r="K65" s="433"/>
      <c r="L65" s="433"/>
      <c r="M65" s="433"/>
      <c r="N65" s="433"/>
      <c r="O65" s="433"/>
      <c r="P65" s="433"/>
    </row>
    <row r="66" spans="1:16">
      <c r="A66"/>
      <c r="B66" s="433"/>
      <c r="C66" s="433"/>
      <c r="D66" s="433"/>
      <c r="E66" s="433"/>
      <c r="F66" s="433"/>
      <c r="G66" s="433"/>
      <c r="H66" s="433"/>
      <c r="I66" s="433"/>
      <c r="J66" s="433"/>
      <c r="K66" s="433"/>
      <c r="L66" s="433"/>
      <c r="M66" s="433"/>
      <c r="N66" s="433"/>
      <c r="O66" s="433"/>
      <c r="P66" s="433"/>
    </row>
    <row r="67" spans="1:16">
      <c r="A67"/>
      <c r="B67" s="433"/>
      <c r="C67" s="433"/>
      <c r="D67" s="433"/>
      <c r="E67" s="433"/>
      <c r="F67" s="433"/>
      <c r="G67" s="433"/>
      <c r="H67" s="433"/>
      <c r="I67" s="433"/>
      <c r="J67" s="433"/>
      <c r="K67" s="433"/>
      <c r="L67" s="433"/>
      <c r="M67" s="433"/>
      <c r="N67" s="433"/>
      <c r="O67" s="433"/>
      <c r="P67" s="433"/>
    </row>
    <row r="68" spans="1:16">
      <c r="A68"/>
      <c r="B68" s="433"/>
      <c r="C68" s="433"/>
      <c r="D68" s="433"/>
      <c r="E68" s="433"/>
      <c r="F68" s="433"/>
      <c r="G68" s="433"/>
      <c r="H68" s="433"/>
      <c r="I68" s="433"/>
      <c r="J68" s="433"/>
      <c r="K68" s="433"/>
      <c r="L68" s="433"/>
      <c r="M68" s="433"/>
      <c r="N68" s="433"/>
      <c r="O68" s="433"/>
      <c r="P68" s="433"/>
    </row>
    <row r="69" spans="1:16">
      <c r="A69"/>
      <c r="B69" s="433"/>
      <c r="C69" s="433"/>
      <c r="D69" s="433"/>
      <c r="E69" s="433"/>
      <c r="F69" s="433"/>
      <c r="G69" s="433"/>
      <c r="H69" s="433"/>
      <c r="I69" s="433"/>
      <c r="J69" s="433"/>
      <c r="K69" s="433"/>
      <c r="L69" s="433"/>
      <c r="M69" s="433"/>
      <c r="N69" s="433"/>
      <c r="O69" s="433"/>
      <c r="P69" s="433"/>
    </row>
    <row r="70" spans="1:16">
      <c r="A70"/>
      <c r="B70" s="433"/>
      <c r="C70" s="433"/>
      <c r="D70" s="433"/>
      <c r="E70" s="433"/>
      <c r="F70" s="433"/>
      <c r="G70" s="433"/>
      <c r="H70" s="433"/>
      <c r="I70" s="433"/>
      <c r="J70" s="433"/>
      <c r="K70" s="433"/>
      <c r="L70" s="433"/>
      <c r="M70" s="433"/>
      <c r="N70" s="433"/>
      <c r="O70" s="433"/>
      <c r="P70" s="433"/>
    </row>
    <row r="71" spans="1:16">
      <c r="A71"/>
      <c r="B71" s="433"/>
      <c r="C71" s="433"/>
      <c r="D71" s="433"/>
      <c r="E71" s="433"/>
      <c r="F71" s="433"/>
      <c r="G71" s="433"/>
      <c r="H71" s="433"/>
      <c r="I71" s="433"/>
      <c r="J71" s="433"/>
      <c r="K71" s="433"/>
      <c r="L71" s="433"/>
      <c r="M71" s="433"/>
      <c r="N71" s="433"/>
      <c r="O71" s="433"/>
      <c r="P71" s="433"/>
    </row>
    <row r="72" spans="1:16">
      <c r="A72"/>
      <c r="B72" s="433"/>
      <c r="C72" s="433"/>
      <c r="D72" s="433"/>
      <c r="E72" s="433"/>
      <c r="F72" s="433"/>
      <c r="G72" s="433"/>
      <c r="H72" s="433"/>
      <c r="I72" s="433"/>
      <c r="J72" s="433"/>
      <c r="K72" s="433"/>
      <c r="L72" s="433"/>
      <c r="M72" s="433"/>
      <c r="N72" s="433"/>
      <c r="O72" s="433"/>
      <c r="P72" s="433"/>
    </row>
    <row r="73" spans="1:16">
      <c r="A73"/>
      <c r="B73" s="433"/>
      <c r="C73" s="433"/>
      <c r="D73" s="433"/>
      <c r="E73" s="433"/>
      <c r="F73" s="433"/>
      <c r="G73" s="433"/>
      <c r="H73" s="433"/>
      <c r="I73" s="433"/>
      <c r="J73" s="433"/>
      <c r="K73" s="433"/>
      <c r="L73" s="433"/>
      <c r="M73" s="433"/>
      <c r="N73" s="433"/>
      <c r="O73" s="433"/>
      <c r="P73" s="433"/>
    </row>
    <row r="74" spans="1:16">
      <c r="A74"/>
      <c r="B74" s="433"/>
      <c r="C74" s="433"/>
      <c r="D74" s="433"/>
      <c r="E74" s="433"/>
      <c r="F74" s="433"/>
      <c r="G74" s="433"/>
      <c r="H74" s="433"/>
      <c r="I74" s="433"/>
      <c r="J74" s="433"/>
      <c r="K74" s="433"/>
      <c r="L74" s="433"/>
      <c r="M74" s="433"/>
      <c r="N74" s="433"/>
      <c r="O74" s="433"/>
      <c r="P74" s="433"/>
    </row>
    <row r="75" spans="1:16">
      <c r="A75"/>
      <c r="B75" s="433"/>
      <c r="C75" s="433"/>
      <c r="D75" s="433"/>
      <c r="E75" s="433"/>
      <c r="F75" s="433"/>
      <c r="G75" s="433"/>
      <c r="H75" s="433"/>
      <c r="I75" s="433"/>
      <c r="J75" s="433"/>
      <c r="K75" s="433"/>
      <c r="L75" s="433"/>
      <c r="M75" s="433"/>
      <c r="N75" s="433"/>
      <c r="O75" s="433"/>
      <c r="P75" s="433"/>
    </row>
    <row r="76" spans="1:16">
      <c r="A76"/>
      <c r="B76" s="433"/>
      <c r="C76" s="433"/>
      <c r="D76" s="433"/>
      <c r="E76" s="433"/>
      <c r="F76" s="433"/>
      <c r="G76" s="433"/>
      <c r="H76" s="433"/>
      <c r="I76" s="433"/>
      <c r="J76" s="433"/>
      <c r="K76" s="433"/>
      <c r="L76" s="433"/>
      <c r="M76" s="433"/>
      <c r="N76" s="433"/>
      <c r="O76" s="433"/>
      <c r="P76" s="433"/>
    </row>
  </sheetData>
  <mergeCells count="17">
    <mergeCell ref="K4:L4"/>
    <mergeCell ref="B2:P2"/>
    <mergeCell ref="M4:N4"/>
    <mergeCell ref="O4:P4"/>
    <mergeCell ref="K30:L30"/>
    <mergeCell ref="M30:N30"/>
    <mergeCell ref="O30:P30"/>
    <mergeCell ref="B4:B6"/>
    <mergeCell ref="C4:D4"/>
    <mergeCell ref="E4:F4"/>
    <mergeCell ref="G4:H4"/>
    <mergeCell ref="B30:B32"/>
    <mergeCell ref="C30:D30"/>
    <mergeCell ref="E30:F30"/>
    <mergeCell ref="G30:H30"/>
    <mergeCell ref="I30:J30"/>
    <mergeCell ref="I4:J4"/>
  </mergeCells>
  <pageMargins left="0.7" right="0.7" top="0.75" bottom="0.75" header="0.3" footer="0.3"/>
  <pageSetup scale="55" orientation="landscape" r:id="rId1"/>
  <ignoredErrors>
    <ignoredError sqref="C50:H50 I50:N50" unlockedFormula="1"/>
  </ignoredErrors>
</worksheet>
</file>

<file path=xl/worksheets/sheet38.xml><?xml version="1.0" encoding="utf-8"?>
<worksheet xmlns="http://schemas.openxmlformats.org/spreadsheetml/2006/main" xmlns:r="http://schemas.openxmlformats.org/officeDocument/2006/relationships">
  <sheetPr codeName="Sheet38"/>
  <dimension ref="A1:P32"/>
  <sheetViews>
    <sheetView showGridLines="0" workbookViewId="0"/>
  </sheetViews>
  <sheetFormatPr defaultRowHeight="15"/>
  <cols>
    <col min="1" max="1" width="8.88671875" style="277"/>
    <col min="2" max="2" width="11.44140625" customWidth="1"/>
    <col min="3" max="11" width="9" bestFit="1" customWidth="1"/>
    <col min="12" max="12" width="9.88671875" bestFit="1" customWidth="1"/>
  </cols>
  <sheetData>
    <row r="1" spans="2:16" customFormat="1">
      <c r="B1" s="15" t="s">
        <v>451</v>
      </c>
      <c r="C1" s="15"/>
      <c r="D1" s="15"/>
      <c r="E1" s="15"/>
      <c r="F1" s="15"/>
      <c r="G1" s="15"/>
      <c r="H1" s="15"/>
      <c r="I1" s="15"/>
      <c r="J1" s="15"/>
      <c r="K1" s="15"/>
      <c r="L1" s="15"/>
    </row>
    <row r="2" spans="2:16" customFormat="1" ht="18.75">
      <c r="B2" s="1577" t="s">
        <v>988</v>
      </c>
      <c r="C2" s="1577"/>
      <c r="D2" s="1577"/>
      <c r="E2" s="1577"/>
      <c r="F2" s="1577"/>
      <c r="G2" s="1577"/>
      <c r="H2" s="1577"/>
      <c r="I2" s="1577"/>
      <c r="J2" s="1577"/>
      <c r="K2" s="1577"/>
      <c r="L2" s="1577"/>
    </row>
    <row r="3" spans="2:16" customFormat="1">
      <c r="B3" s="238"/>
      <c r="C3" s="238"/>
      <c r="D3" s="238"/>
      <c r="E3" s="238"/>
      <c r="F3" s="238"/>
      <c r="G3" s="238"/>
      <c r="H3" s="238"/>
      <c r="I3" s="238"/>
      <c r="J3" s="238"/>
      <c r="K3" s="238"/>
      <c r="L3" s="238"/>
    </row>
    <row r="4" spans="2:16" customFormat="1" ht="21" customHeight="1">
      <c r="B4" s="1586" t="s">
        <v>15</v>
      </c>
      <c r="C4" s="1584" t="s">
        <v>452</v>
      </c>
      <c r="D4" s="1585"/>
      <c r="E4" s="1584" t="s">
        <v>453</v>
      </c>
      <c r="F4" s="1585"/>
      <c r="G4" s="1584" t="s">
        <v>211</v>
      </c>
      <c r="H4" s="1585"/>
      <c r="I4" s="1584" t="s">
        <v>454</v>
      </c>
      <c r="J4" s="1585"/>
      <c r="K4" s="1584" t="s">
        <v>962</v>
      </c>
      <c r="L4" s="1585"/>
    </row>
    <row r="5" spans="2:16" customFormat="1" ht="21" customHeight="1">
      <c r="B5" s="1587"/>
      <c r="C5" s="265" t="s">
        <v>16</v>
      </c>
      <c r="D5" s="265" t="s">
        <v>17</v>
      </c>
      <c r="E5" s="265" t="s">
        <v>16</v>
      </c>
      <c r="F5" s="265" t="s">
        <v>17</v>
      </c>
      <c r="G5" s="265" t="s">
        <v>16</v>
      </c>
      <c r="H5" s="265" t="s">
        <v>17</v>
      </c>
      <c r="I5" s="265" t="s">
        <v>16</v>
      </c>
      <c r="J5" s="265" t="s">
        <v>17</v>
      </c>
      <c r="K5" s="265" t="s">
        <v>16</v>
      </c>
      <c r="L5" s="265" t="s">
        <v>17</v>
      </c>
    </row>
    <row r="6" spans="2:16" customFormat="1" ht="20.25" customHeight="1">
      <c r="B6" s="301" t="s">
        <v>52</v>
      </c>
      <c r="C6" s="948">
        <f>EXPORTOFSELMTHLY22!C7+EXPORTOFSELMTHLY22!E7+EXPORTOFSELMTHLY22!G7</f>
        <v>0.129</v>
      </c>
      <c r="D6" s="948">
        <f>EXPORTOFSELMTHLY22!D7+EXPORTOFSELMTHLY22!F7+EXPORTOFSELMTHLY22!H7</f>
        <v>0.48899999999999999</v>
      </c>
      <c r="E6" s="948">
        <f>EXPORTOFSELMTHLY22!I7+EXPORTOFSELMTHLY22!K7+EXPORTOFSELMTHLY22!M7</f>
        <v>0</v>
      </c>
      <c r="F6" s="948">
        <f>EXPORTOFSELMTHLY22!J7+EXPORTOFSELMTHLY22!L7+EXPORTOFSELMTHLY22!N7</f>
        <v>0</v>
      </c>
      <c r="G6" s="949">
        <f>EXPORTOFSELMTHLY22!C33+EXPORTOFSELMTHLY22!E33+EXPORTOFSELMTHLY22!G33</f>
        <v>19.902999999999999</v>
      </c>
      <c r="H6" s="949">
        <f>EXPORTOFSELMTHLY22!D33+EXPORTOFSELMTHLY22!F33+EXPORTOFSELMTHLY22!H33</f>
        <v>53.872</v>
      </c>
      <c r="I6" s="949">
        <f>EXPORTOFSELMTHLY22!I33+EXPORTOFSELMTHLY22!K33+EXPORTOFSELMTHLY22!M33</f>
        <v>14.398999999999999</v>
      </c>
      <c r="J6" s="949">
        <f>EXPORTOFSELMTHLY22!J33+EXPORTOFSELMTHLY22!L33+EXPORTOFSELMTHLY22!N33</f>
        <v>33.999000000000002</v>
      </c>
      <c r="K6" s="304">
        <f t="shared" ref="K6:L23" si="0">(C6+E6+G6+I6)</f>
        <v>34.430999999999997</v>
      </c>
      <c r="L6" s="304">
        <f t="shared" si="0"/>
        <v>88.36</v>
      </c>
    </row>
    <row r="7" spans="2:16" customFormat="1" ht="15.75">
      <c r="B7" s="301" t="s">
        <v>468</v>
      </c>
      <c r="C7" s="948">
        <f>EXPORTOFSELMTHLY22!C8+EXPORTOFSELMTHLY22!E8+EXPORTOFSELMTHLY22!G8</f>
        <v>73.239999999999995</v>
      </c>
      <c r="D7" s="948">
        <f>EXPORTOFSELMTHLY22!D8+EXPORTOFSELMTHLY22!F8+EXPORTOFSELMTHLY22!H8</f>
        <v>113.41500000000001</v>
      </c>
      <c r="E7" s="948">
        <f>EXPORTOFSELMTHLY22!I8+EXPORTOFSELMTHLY22!K8+EXPORTOFSELMTHLY22!M8</f>
        <v>79.363</v>
      </c>
      <c r="F7" s="948">
        <f>EXPORTOFSELMTHLY22!J8+EXPORTOFSELMTHLY22!L8+EXPORTOFSELMTHLY22!N8</f>
        <v>142.38300000000001</v>
      </c>
      <c r="G7" s="949">
        <f>EXPORTOFSELMTHLY22!C34+EXPORTOFSELMTHLY22!E34+EXPORTOFSELMTHLY22!G34</f>
        <v>67.537999999999997</v>
      </c>
      <c r="H7" s="949">
        <f>EXPORTOFSELMTHLY22!D34+EXPORTOFSELMTHLY22!F34+EXPORTOFSELMTHLY22!H34</f>
        <v>77.456999999999994</v>
      </c>
      <c r="I7" s="949">
        <f>EXPORTOFSELMTHLY22!I34+EXPORTOFSELMTHLY22!K34+EXPORTOFSELMTHLY22!M34</f>
        <v>36.626999999999995</v>
      </c>
      <c r="J7" s="949">
        <f>EXPORTOFSELMTHLY22!J34+EXPORTOFSELMTHLY22!L34+EXPORTOFSELMTHLY22!N34</f>
        <v>33.75</v>
      </c>
      <c r="K7" s="304">
        <f t="shared" si="0"/>
        <v>256.76800000000003</v>
      </c>
      <c r="L7" s="304">
        <f t="shared" si="0"/>
        <v>367.005</v>
      </c>
    </row>
    <row r="8" spans="2:16" customFormat="1" ht="15.75">
      <c r="B8" s="301" t="s">
        <v>444</v>
      </c>
      <c r="C8" s="948">
        <f>EXPORTOFSELMTHLY22!C9+EXPORTOFSELMTHLY22!E9+EXPORTOFSELMTHLY22!G9</f>
        <v>3.2910000000000004</v>
      </c>
      <c r="D8" s="948">
        <f>EXPORTOFSELMTHLY22!D9+EXPORTOFSELMTHLY22!F9+EXPORTOFSELMTHLY22!H9</f>
        <v>9.3460000000000001</v>
      </c>
      <c r="E8" s="948">
        <f>EXPORTOFSELMTHLY22!I9+EXPORTOFSELMTHLY22!K9+EXPORTOFSELMTHLY22!M9</f>
        <v>0</v>
      </c>
      <c r="F8" s="948">
        <f>EXPORTOFSELMTHLY22!J9+EXPORTOFSELMTHLY22!L9+EXPORTOFSELMTHLY22!N9</f>
        <v>0</v>
      </c>
      <c r="G8" s="949">
        <f>EXPORTOFSELMTHLY22!C35+EXPORTOFSELMTHLY22!E35+EXPORTOFSELMTHLY22!G35</f>
        <v>29.873000000000001</v>
      </c>
      <c r="H8" s="949">
        <f>EXPORTOFSELMTHLY22!D35+EXPORTOFSELMTHLY22!F35+EXPORTOFSELMTHLY22!H35</f>
        <v>97.155000000000001</v>
      </c>
      <c r="I8" s="949">
        <f>EXPORTOFSELMTHLY22!I35+EXPORTOFSELMTHLY22!K35+EXPORTOFSELMTHLY22!M35</f>
        <v>78.641999999999996</v>
      </c>
      <c r="J8" s="949">
        <f>EXPORTOFSELMTHLY22!J35+EXPORTOFSELMTHLY22!L35+EXPORTOFSELMTHLY22!N35</f>
        <v>296.81700000000001</v>
      </c>
      <c r="K8" s="304">
        <f t="shared" si="0"/>
        <v>111.806</v>
      </c>
      <c r="L8" s="304">
        <f t="shared" si="0"/>
        <v>403.31799999999998</v>
      </c>
    </row>
    <row r="9" spans="2:16" customFormat="1" ht="15.75">
      <c r="B9" s="301" t="s">
        <v>51</v>
      </c>
      <c r="C9" s="948">
        <f>EXPORTOFSELMTHLY22!C10+EXPORTOFSELMTHLY22!E10+EXPORTOFSELMTHLY22!G10</f>
        <v>1.593</v>
      </c>
      <c r="D9" s="948">
        <f>EXPORTOFSELMTHLY22!D10+EXPORTOFSELMTHLY22!F10+EXPORTOFSELMTHLY22!H10</f>
        <v>3.4630000000000001</v>
      </c>
      <c r="E9" s="948">
        <f>EXPORTOFSELMTHLY22!I10+EXPORTOFSELMTHLY22!K10+EXPORTOFSELMTHLY22!M10</f>
        <v>0.15</v>
      </c>
      <c r="F9" s="948">
        <f>EXPORTOFSELMTHLY22!J10+EXPORTOFSELMTHLY22!L10+EXPORTOFSELMTHLY22!N10</f>
        <v>0.27700000000000002</v>
      </c>
      <c r="G9" s="949">
        <f>EXPORTOFSELMTHLY22!C36+EXPORTOFSELMTHLY22!E36+EXPORTOFSELMTHLY22!G36</f>
        <v>0.56700000000000006</v>
      </c>
      <c r="H9" s="949">
        <f>EXPORTOFSELMTHLY22!D36+EXPORTOFSELMTHLY22!F36+EXPORTOFSELMTHLY22!H36</f>
        <v>1.25</v>
      </c>
      <c r="I9" s="949">
        <f>EXPORTOFSELMTHLY22!I36+EXPORTOFSELMTHLY22!K36+EXPORTOFSELMTHLY22!M36</f>
        <v>2.177</v>
      </c>
      <c r="J9" s="949">
        <f>EXPORTOFSELMTHLY22!J36+EXPORTOFSELMTHLY22!L36+EXPORTOFSELMTHLY22!N36</f>
        <v>4.8</v>
      </c>
      <c r="K9" s="304">
        <f t="shared" si="0"/>
        <v>4.4870000000000001</v>
      </c>
      <c r="L9" s="304">
        <f t="shared" si="0"/>
        <v>9.7899999999999991</v>
      </c>
    </row>
    <row r="10" spans="2:16" customFormat="1" ht="15.75">
      <c r="B10" s="301" t="s">
        <v>59</v>
      </c>
      <c r="C10" s="948">
        <f>EXPORTOFSELMTHLY22!C11+EXPORTOFSELMTHLY22!E11+EXPORTOFSELMTHLY22!G11</f>
        <v>16.325000000000003</v>
      </c>
      <c r="D10" s="948">
        <f>EXPORTOFSELMTHLY22!D11+EXPORTOFSELMTHLY22!F11+EXPORTOFSELMTHLY22!H11</f>
        <v>61.73899999999999</v>
      </c>
      <c r="E10" s="948">
        <f>EXPORTOFSELMTHLY22!I11+EXPORTOFSELMTHLY22!K11+EXPORTOFSELMTHLY22!M11</f>
        <v>36.120000000000005</v>
      </c>
      <c r="F10" s="948">
        <f>EXPORTOFSELMTHLY22!J11+EXPORTOFSELMTHLY22!L11+EXPORTOFSELMTHLY22!N11</f>
        <v>131.54900000000001</v>
      </c>
      <c r="G10" s="949">
        <f>EXPORTOFSELMTHLY22!C37+EXPORTOFSELMTHLY22!E37+EXPORTOFSELMTHLY22!G37</f>
        <v>45.013999999999996</v>
      </c>
      <c r="H10" s="949">
        <f>EXPORTOFSELMTHLY22!D37+EXPORTOFSELMTHLY22!F37+EXPORTOFSELMTHLY22!H37</f>
        <v>138.11799999999999</v>
      </c>
      <c r="I10" s="949">
        <f>EXPORTOFSELMTHLY22!I37+EXPORTOFSELMTHLY22!K37+EXPORTOFSELMTHLY22!M37</f>
        <v>5.8840000000000003</v>
      </c>
      <c r="J10" s="949">
        <f>EXPORTOFSELMTHLY22!J37+EXPORTOFSELMTHLY22!L37+EXPORTOFSELMTHLY22!N37</f>
        <v>16.712</v>
      </c>
      <c r="K10" s="304">
        <f t="shared" si="0"/>
        <v>103.343</v>
      </c>
      <c r="L10" s="304">
        <f t="shared" si="0"/>
        <v>348.11799999999999</v>
      </c>
    </row>
    <row r="11" spans="2:16" customFormat="1" ht="15.75">
      <c r="B11" s="301" t="s">
        <v>60</v>
      </c>
      <c r="C11" s="948">
        <f>EXPORTOFSELMTHLY22!C12+EXPORTOFSELMTHLY22!E12+EXPORTOFSELMTHLY22!G12</f>
        <v>0</v>
      </c>
      <c r="D11" s="948">
        <f>EXPORTOFSELMTHLY22!D12+EXPORTOFSELMTHLY22!F12+EXPORTOFSELMTHLY22!H12</f>
        <v>0</v>
      </c>
      <c r="E11" s="948">
        <f>EXPORTOFSELMTHLY22!I12+EXPORTOFSELMTHLY22!K12+EXPORTOFSELMTHLY22!M12</f>
        <v>0</v>
      </c>
      <c r="F11" s="948">
        <f>EXPORTOFSELMTHLY22!J12+EXPORTOFSELMTHLY22!L12+EXPORTOFSELMTHLY22!N12</f>
        <v>0</v>
      </c>
      <c r="G11" s="949">
        <f>EXPORTOFSELMTHLY22!C38+EXPORTOFSELMTHLY22!E38+EXPORTOFSELMTHLY22!G38</f>
        <v>0</v>
      </c>
      <c r="H11" s="949">
        <f>EXPORTOFSELMTHLY22!D38+EXPORTOFSELMTHLY22!F38+EXPORTOFSELMTHLY22!H38</f>
        <v>0</v>
      </c>
      <c r="I11" s="949">
        <f>EXPORTOFSELMTHLY22!I38+EXPORTOFSELMTHLY22!K38+EXPORTOFSELMTHLY22!M38</f>
        <v>0</v>
      </c>
      <c r="J11" s="949">
        <f>EXPORTOFSELMTHLY22!J38+EXPORTOFSELMTHLY22!L38+EXPORTOFSELMTHLY22!N38</f>
        <v>0</v>
      </c>
      <c r="K11" s="304">
        <f t="shared" si="0"/>
        <v>0</v>
      </c>
      <c r="L11" s="304">
        <f t="shared" si="0"/>
        <v>0</v>
      </c>
    </row>
    <row r="12" spans="2:16" customFormat="1" ht="15.75">
      <c r="B12" s="301" t="s">
        <v>57</v>
      </c>
      <c r="C12" s="948">
        <f>EXPORTOFSELMTHLY22!C13+EXPORTOFSELMTHLY22!E13+EXPORTOFSELMTHLY22!G13</f>
        <v>6.1689999999999996</v>
      </c>
      <c r="D12" s="948">
        <f>EXPORTOFSELMTHLY22!D13+EXPORTOFSELMTHLY22!F13+EXPORTOFSELMTHLY22!H13</f>
        <v>29.616</v>
      </c>
      <c r="E12" s="948">
        <f>EXPORTOFSELMTHLY22!I13+EXPORTOFSELMTHLY22!K13+EXPORTOFSELMTHLY22!M13</f>
        <v>25.062999999999999</v>
      </c>
      <c r="F12" s="948">
        <f>EXPORTOFSELMTHLY22!J13+EXPORTOFSELMTHLY22!L13+EXPORTOFSELMTHLY22!N13</f>
        <v>115.73599999999999</v>
      </c>
      <c r="G12" s="949">
        <f>EXPORTOFSELMTHLY22!C39+EXPORTOFSELMTHLY22!E39+EXPORTOFSELMTHLY22!G39</f>
        <v>17.507999999999999</v>
      </c>
      <c r="H12" s="949">
        <f>EXPORTOFSELMTHLY22!D39+EXPORTOFSELMTHLY22!F39+EXPORTOFSELMTHLY22!H39</f>
        <v>80.753999999999991</v>
      </c>
      <c r="I12" s="949">
        <f>EXPORTOFSELMTHLY22!I39+EXPORTOFSELMTHLY22!K39+EXPORTOFSELMTHLY22!M39</f>
        <v>14.983000000000001</v>
      </c>
      <c r="J12" s="949">
        <f>EXPORTOFSELMTHLY22!J39+EXPORTOFSELMTHLY22!L39+EXPORTOFSELMTHLY22!N39</f>
        <v>67.448999999999998</v>
      </c>
      <c r="K12" s="304">
        <f t="shared" si="0"/>
        <v>63.722999999999999</v>
      </c>
      <c r="L12" s="304">
        <f t="shared" si="0"/>
        <v>293.55499999999995</v>
      </c>
    </row>
    <row r="13" spans="2:16" customFormat="1" ht="15.75">
      <c r="B13" s="301" t="s">
        <v>455</v>
      </c>
      <c r="C13" s="948">
        <f>EXPORTOFSELMTHLY22!C14+EXPORTOFSELMTHLY22!E14+EXPORTOFSELMTHLY22!G14</f>
        <v>0</v>
      </c>
      <c r="D13" s="948">
        <f>EXPORTOFSELMTHLY22!D14+EXPORTOFSELMTHLY22!F14+EXPORTOFSELMTHLY22!H14</f>
        <v>0</v>
      </c>
      <c r="E13" s="948">
        <f>EXPORTOFSELMTHLY22!I14+EXPORTOFSELMTHLY22!K14+EXPORTOFSELMTHLY22!M14</f>
        <v>0</v>
      </c>
      <c r="F13" s="948">
        <f>EXPORTOFSELMTHLY22!J14+EXPORTOFSELMTHLY22!L14+EXPORTOFSELMTHLY22!N14</f>
        <v>0</v>
      </c>
      <c r="G13" s="949">
        <f>EXPORTOFSELMTHLY22!C40+EXPORTOFSELMTHLY22!E40+EXPORTOFSELMTHLY22!G40</f>
        <v>1.853</v>
      </c>
      <c r="H13" s="949">
        <f>EXPORTOFSELMTHLY22!D40+EXPORTOFSELMTHLY22!F40+EXPORTOFSELMTHLY22!H40</f>
        <v>7.74</v>
      </c>
      <c r="I13" s="949">
        <f>EXPORTOFSELMTHLY22!I40+EXPORTOFSELMTHLY22!K40+EXPORTOFSELMTHLY22!M40</f>
        <v>0</v>
      </c>
      <c r="J13" s="949">
        <f>EXPORTOFSELMTHLY22!J40+EXPORTOFSELMTHLY22!L40+EXPORTOFSELMTHLY22!N40</f>
        <v>0</v>
      </c>
      <c r="K13" s="304">
        <f t="shared" si="0"/>
        <v>1.853</v>
      </c>
      <c r="L13" s="304">
        <f t="shared" si="0"/>
        <v>7.74</v>
      </c>
    </row>
    <row r="14" spans="2:16" customFormat="1" ht="15.75">
      <c r="B14" s="301" t="s">
        <v>42</v>
      </c>
      <c r="C14" s="948">
        <f>EXPORTOFSELMTHLY22!C15+EXPORTOFSELMTHLY22!E15+EXPORTOFSELMTHLY22!G15</f>
        <v>3.9660000000000002</v>
      </c>
      <c r="D14" s="948">
        <f>EXPORTOFSELMTHLY22!D15+EXPORTOFSELMTHLY22!F15+EXPORTOFSELMTHLY22!H15</f>
        <v>17.765999999999998</v>
      </c>
      <c r="E14" s="948">
        <f>EXPORTOFSELMTHLY22!I15+EXPORTOFSELMTHLY22!K15+EXPORTOFSELMTHLY22!M15</f>
        <v>3.556</v>
      </c>
      <c r="F14" s="948">
        <f>EXPORTOFSELMTHLY22!J15+EXPORTOFSELMTHLY22!L15+EXPORTOFSELMTHLY22!N15</f>
        <v>18.527999999999999</v>
      </c>
      <c r="G14" s="949">
        <f>EXPORTOFSELMTHLY22!C41+EXPORTOFSELMTHLY22!E41+EXPORTOFSELMTHLY22!G41</f>
        <v>5.8040000000000003</v>
      </c>
      <c r="H14" s="949">
        <f>EXPORTOFSELMTHLY22!D41+EXPORTOFSELMTHLY22!F41+EXPORTOFSELMTHLY22!H41</f>
        <v>21.174000000000003</v>
      </c>
      <c r="I14" s="949">
        <f>EXPORTOFSELMTHLY22!I41+EXPORTOFSELMTHLY22!K41+EXPORTOFSELMTHLY22!M41</f>
        <v>1.482</v>
      </c>
      <c r="J14" s="949">
        <f>EXPORTOFSELMTHLY22!J41+EXPORTOFSELMTHLY22!L41+EXPORTOFSELMTHLY22!N41</f>
        <v>4.8599999999999994</v>
      </c>
      <c r="K14" s="304">
        <f t="shared" si="0"/>
        <v>14.808</v>
      </c>
      <c r="L14" s="304">
        <f t="shared" si="0"/>
        <v>62.328000000000003</v>
      </c>
    </row>
    <row r="15" spans="2:16" customFormat="1" ht="15.75">
      <c r="B15" s="301" t="s">
        <v>443</v>
      </c>
      <c r="C15" s="948">
        <f>EXPORTOFSELMTHLY22!C16+EXPORTOFSELMTHLY22!E16+EXPORTOFSELMTHLY22!G16</f>
        <v>124.20399999999998</v>
      </c>
      <c r="D15" s="948">
        <f>EXPORTOFSELMTHLY22!D16+EXPORTOFSELMTHLY22!F16+EXPORTOFSELMTHLY22!H16</f>
        <v>382.51</v>
      </c>
      <c r="E15" s="948">
        <f>EXPORTOFSELMTHLY22!I16+EXPORTOFSELMTHLY22!K16+EXPORTOFSELMTHLY22!M16</f>
        <v>45.256</v>
      </c>
      <c r="F15" s="948">
        <f>EXPORTOFSELMTHLY22!J16+EXPORTOFSELMTHLY22!L16+EXPORTOFSELMTHLY22!N16</f>
        <v>137.32599999999999</v>
      </c>
      <c r="G15" s="949">
        <f>EXPORTOFSELMTHLY22!C42+EXPORTOFSELMTHLY22!E42+EXPORTOFSELMTHLY22!G42</f>
        <v>38.155999999999999</v>
      </c>
      <c r="H15" s="949">
        <f>EXPORTOFSELMTHLY22!D42+EXPORTOFSELMTHLY22!F42+EXPORTOFSELMTHLY22!H42</f>
        <v>122.874</v>
      </c>
      <c r="I15" s="949">
        <f>EXPORTOFSELMTHLY22!I42+EXPORTOFSELMTHLY22!K42+EXPORTOFSELMTHLY22!M42</f>
        <v>18.515000000000001</v>
      </c>
      <c r="J15" s="949">
        <f>EXPORTOFSELMTHLY22!J42+EXPORTOFSELMTHLY22!L42+EXPORTOFSELMTHLY22!N42</f>
        <v>65.52</v>
      </c>
      <c r="K15" s="304">
        <f t="shared" si="0"/>
        <v>226.13099999999997</v>
      </c>
      <c r="L15" s="304">
        <f t="shared" si="0"/>
        <v>708.23</v>
      </c>
      <c r="N15" s="63"/>
      <c r="O15" s="258"/>
      <c r="P15" s="258"/>
    </row>
    <row r="16" spans="2:16" customFormat="1" ht="15.75">
      <c r="B16" s="301" t="s">
        <v>456</v>
      </c>
      <c r="C16" s="948">
        <f>EXPORTOFSELMTHLY22!C17+EXPORTOFSELMTHLY22!E17+EXPORTOFSELMTHLY22!G17</f>
        <v>1.4E-2</v>
      </c>
      <c r="D16" s="948">
        <f>EXPORTOFSELMTHLY22!D17+EXPORTOFSELMTHLY22!F17+EXPORTOFSELMTHLY22!H17</f>
        <v>5.3999999999999999E-2</v>
      </c>
      <c r="E16" s="948">
        <f>EXPORTOFSELMTHLY22!I17+EXPORTOFSELMTHLY22!K17+EXPORTOFSELMTHLY22!M17</f>
        <v>8.5340000000000007</v>
      </c>
      <c r="F16" s="948">
        <f>EXPORTOFSELMTHLY22!J17+EXPORTOFSELMTHLY22!L17+EXPORTOFSELMTHLY22!N17</f>
        <v>335.79300000000001</v>
      </c>
      <c r="G16" s="949">
        <f>EXPORTOFSELMTHLY22!C43+EXPORTOFSELMTHLY22!E43+EXPORTOFSELMTHLY22!G43</f>
        <v>17.204999999999998</v>
      </c>
      <c r="H16" s="949">
        <f>EXPORTOFSELMTHLY22!D43+EXPORTOFSELMTHLY22!F43+EXPORTOFSELMTHLY22!H43</f>
        <v>706.68899999999996</v>
      </c>
      <c r="I16" s="949">
        <f>EXPORTOFSELMTHLY22!I43+EXPORTOFSELMTHLY22!K43+EXPORTOFSELMTHLY22!M43</f>
        <v>0.10200000000000001</v>
      </c>
      <c r="J16" s="949">
        <f>EXPORTOFSELMTHLY22!J43+EXPORTOFSELMTHLY22!L43+EXPORTOFSELMTHLY22!N43</f>
        <v>1.601</v>
      </c>
      <c r="K16" s="304">
        <f t="shared" si="0"/>
        <v>25.855</v>
      </c>
      <c r="L16" s="304">
        <f t="shared" si="0"/>
        <v>1044.1370000000002</v>
      </c>
      <c r="N16" s="63"/>
      <c r="O16" s="258"/>
      <c r="P16" s="258"/>
    </row>
    <row r="17" spans="2:16" customFormat="1" ht="15.75">
      <c r="B17" s="301" t="s">
        <v>54</v>
      </c>
      <c r="C17" s="948">
        <f>EXPORTOFSELMTHLY22!C18+EXPORTOFSELMTHLY22!E18+EXPORTOFSELMTHLY22!G18</f>
        <v>129.68899999999999</v>
      </c>
      <c r="D17" s="948">
        <f>EXPORTOFSELMTHLY22!D18+EXPORTOFSELMTHLY22!F18+EXPORTOFSELMTHLY22!H18</f>
        <v>250.202</v>
      </c>
      <c r="E17" s="948">
        <f>EXPORTOFSELMTHLY22!I18+EXPORTOFSELMTHLY22!K18+EXPORTOFSELMTHLY22!M18</f>
        <v>221.01</v>
      </c>
      <c r="F17" s="948">
        <f>EXPORTOFSELMTHLY22!J18+EXPORTOFSELMTHLY22!L18+EXPORTOFSELMTHLY22!N18</f>
        <v>286.87700000000001</v>
      </c>
      <c r="G17" s="949">
        <f>EXPORTOFSELMTHLY22!C44+EXPORTOFSELMTHLY22!E44+EXPORTOFSELMTHLY22!G44</f>
        <v>190.50299999999999</v>
      </c>
      <c r="H17" s="949">
        <f>EXPORTOFSELMTHLY22!D44+EXPORTOFSELMTHLY22!F44+EXPORTOFSELMTHLY22!H44</f>
        <v>227.56099999999998</v>
      </c>
      <c r="I17" s="949">
        <f>EXPORTOFSELMTHLY22!I44+EXPORTOFSELMTHLY22!K44+EXPORTOFSELMTHLY22!M44</f>
        <v>155.999</v>
      </c>
      <c r="J17" s="949">
        <f>EXPORTOFSELMTHLY22!J44+EXPORTOFSELMTHLY22!L44+EXPORTOFSELMTHLY22!N44</f>
        <v>169.78299999999999</v>
      </c>
      <c r="K17" s="304">
        <f t="shared" si="0"/>
        <v>697.20100000000002</v>
      </c>
      <c r="L17" s="304">
        <f t="shared" si="0"/>
        <v>934.42299999999989</v>
      </c>
      <c r="N17" s="63"/>
      <c r="O17" s="258"/>
      <c r="P17" s="258"/>
    </row>
    <row r="18" spans="2:16" customFormat="1" ht="15.75">
      <c r="B18" s="301" t="s">
        <v>457</v>
      </c>
      <c r="C18" s="948">
        <f>EXPORTOFSELMTHLY22!C19+EXPORTOFSELMTHLY22!E19+EXPORTOFSELMTHLY22!G19</f>
        <v>2.262</v>
      </c>
      <c r="D18" s="948">
        <f>EXPORTOFSELMTHLY22!D19+EXPORTOFSELMTHLY22!F19+EXPORTOFSELMTHLY22!H19</f>
        <v>7.319</v>
      </c>
      <c r="E18" s="948">
        <f>EXPORTOFSELMTHLY22!I19+EXPORTOFSELMTHLY22!K19+EXPORTOFSELMTHLY22!M19</f>
        <v>2.3980000000000001</v>
      </c>
      <c r="F18" s="948">
        <f>EXPORTOFSELMTHLY22!J19+EXPORTOFSELMTHLY22!L19+EXPORTOFSELMTHLY22!N19</f>
        <v>8.1840000000000011</v>
      </c>
      <c r="G18" s="949">
        <f>EXPORTOFSELMTHLY22!C45+EXPORTOFSELMTHLY22!E45+EXPORTOFSELMTHLY22!G45</f>
        <v>0.60400000000000009</v>
      </c>
      <c r="H18" s="949">
        <f>EXPORTOFSELMTHLY22!D45+EXPORTOFSELMTHLY22!F45+EXPORTOFSELMTHLY22!H45</f>
        <v>2.7280000000000002</v>
      </c>
      <c r="I18" s="949">
        <f>EXPORTOFSELMTHLY22!I45+EXPORTOFSELMTHLY22!K45+EXPORTOFSELMTHLY22!M45</f>
        <v>1.7020000000000002</v>
      </c>
      <c r="J18" s="949">
        <f>EXPORTOFSELMTHLY22!J45+EXPORTOFSELMTHLY22!L45+EXPORTOFSELMTHLY22!N45</f>
        <v>8.5429999999999993</v>
      </c>
      <c r="K18" s="304">
        <f t="shared" si="0"/>
        <v>6.9660000000000002</v>
      </c>
      <c r="L18" s="304">
        <f t="shared" si="0"/>
        <v>26.774000000000001</v>
      </c>
      <c r="O18" s="258"/>
      <c r="P18" s="258"/>
    </row>
    <row r="19" spans="2:16" customFormat="1" ht="15.75">
      <c r="B19" s="301" t="s">
        <v>37</v>
      </c>
      <c r="C19" s="948">
        <f>EXPORTOFSELMTHLY22!C20+EXPORTOFSELMTHLY22!E20+EXPORTOFSELMTHLY22!G20</f>
        <v>0.64</v>
      </c>
      <c r="D19" s="948">
        <f>EXPORTOFSELMTHLY22!D20+EXPORTOFSELMTHLY22!F20+EXPORTOFSELMTHLY22!H20</f>
        <v>3.423</v>
      </c>
      <c r="E19" s="948">
        <f>EXPORTOFSELMTHLY22!I20+EXPORTOFSELMTHLY22!K20+EXPORTOFSELMTHLY22!M20</f>
        <v>2.3340000000000001</v>
      </c>
      <c r="F19" s="948">
        <f>EXPORTOFSELMTHLY22!J20+EXPORTOFSELMTHLY22!L20+EXPORTOFSELMTHLY22!N20</f>
        <v>21.533999999999999</v>
      </c>
      <c r="G19" s="949">
        <f>EXPORTOFSELMTHLY22!C46+EXPORTOFSELMTHLY22!E46+EXPORTOFSELMTHLY22!G46</f>
        <v>4.4999999999999998E-2</v>
      </c>
      <c r="H19" s="949">
        <f>EXPORTOFSELMTHLY22!D46+EXPORTOFSELMTHLY22!F46+EXPORTOFSELMTHLY22!H46</f>
        <v>0.193</v>
      </c>
      <c r="I19" s="949">
        <f>EXPORTOFSELMTHLY22!I46+EXPORTOFSELMTHLY22!K46+EXPORTOFSELMTHLY22!M46</f>
        <v>0.224</v>
      </c>
      <c r="J19" s="949">
        <f>EXPORTOFSELMTHLY22!J46+EXPORTOFSELMTHLY22!L46+EXPORTOFSELMTHLY22!N46</f>
        <v>1.246</v>
      </c>
      <c r="K19" s="304">
        <f t="shared" si="0"/>
        <v>3.2430000000000003</v>
      </c>
      <c r="L19" s="304">
        <f t="shared" si="0"/>
        <v>26.396000000000001</v>
      </c>
    </row>
    <row r="20" spans="2:16" customFormat="1" ht="15.75">
      <c r="B20" s="301" t="s">
        <v>458</v>
      </c>
      <c r="C20" s="948">
        <f>EXPORTOFSELMTHLY22!C21+EXPORTOFSELMTHLY22!E21+EXPORTOFSELMTHLY22!G21</f>
        <v>1.4359999999999999</v>
      </c>
      <c r="D20" s="948">
        <f>EXPORTOFSELMTHLY22!D21+EXPORTOFSELMTHLY22!F21+EXPORTOFSELMTHLY22!H21</f>
        <v>10.228</v>
      </c>
      <c r="E20" s="948">
        <f>EXPORTOFSELMTHLY22!I21+EXPORTOFSELMTHLY22!K21+EXPORTOFSELMTHLY22!M21</f>
        <v>0.53100000000000003</v>
      </c>
      <c r="F20" s="948">
        <f>EXPORTOFSELMTHLY22!J21+EXPORTOFSELMTHLY22!L21+EXPORTOFSELMTHLY22!N21</f>
        <v>2.5870000000000002</v>
      </c>
      <c r="G20" s="949">
        <f>EXPORTOFSELMTHLY22!C47+EXPORTOFSELMTHLY22!E47+EXPORTOFSELMTHLY22!G47</f>
        <v>0.161</v>
      </c>
      <c r="H20" s="949">
        <f>EXPORTOFSELMTHLY22!D47+EXPORTOFSELMTHLY22!F47+EXPORTOFSELMTHLY22!H47</f>
        <v>0.89</v>
      </c>
      <c r="I20" s="949">
        <f>EXPORTOFSELMTHLY22!I47+EXPORTOFSELMTHLY22!K47+EXPORTOFSELMTHLY22!M47</f>
        <v>1.8149999999999999</v>
      </c>
      <c r="J20" s="949">
        <f>EXPORTOFSELMTHLY22!J47+EXPORTOFSELMTHLY22!L47+EXPORTOFSELMTHLY22!N47</f>
        <v>11.433999999999999</v>
      </c>
      <c r="K20" s="304">
        <f t="shared" si="0"/>
        <v>3.9430000000000001</v>
      </c>
      <c r="L20" s="304">
        <f t="shared" si="0"/>
        <v>25.138999999999999</v>
      </c>
    </row>
    <row r="21" spans="2:16" customFormat="1" ht="15.75">
      <c r="B21" s="301" t="s">
        <v>58</v>
      </c>
      <c r="C21" s="948">
        <f>EXPORTOFSELMTHLY22!C22+EXPORTOFSELMTHLY22!E22+EXPORTOFSELMTHLY22!G22</f>
        <v>0.11700000000000001</v>
      </c>
      <c r="D21" s="948">
        <f>EXPORTOFSELMTHLY22!D22+EXPORTOFSELMTHLY22!F22+EXPORTOFSELMTHLY22!H22</f>
        <v>0.435</v>
      </c>
      <c r="E21" s="948">
        <f>EXPORTOFSELMTHLY22!I22+EXPORTOFSELMTHLY22!K22+EXPORTOFSELMTHLY22!M22</f>
        <v>3.0219999999999998</v>
      </c>
      <c r="F21" s="948">
        <f>EXPORTOFSELMTHLY22!J22+EXPORTOFSELMTHLY22!L22+EXPORTOFSELMTHLY22!N22</f>
        <v>13.313000000000001</v>
      </c>
      <c r="G21" s="949">
        <f>EXPORTOFSELMTHLY22!C48+EXPORTOFSELMTHLY22!E48+EXPORTOFSELMTHLY22!G48</f>
        <v>15.907</v>
      </c>
      <c r="H21" s="949">
        <f>EXPORTOFSELMTHLY22!D48+EXPORTOFSELMTHLY22!F48+EXPORTOFSELMTHLY22!H48</f>
        <v>83.712000000000003</v>
      </c>
      <c r="I21" s="949">
        <f>EXPORTOFSELMTHLY22!I48+EXPORTOFSELMTHLY22!K48+EXPORTOFSELMTHLY22!M48</f>
        <v>0.16800000000000001</v>
      </c>
      <c r="J21" s="949">
        <f>EXPORTOFSELMTHLY22!J48+EXPORTOFSELMTHLY22!L48+EXPORTOFSELMTHLY22!N48</f>
        <v>2.6070000000000002</v>
      </c>
      <c r="K21" s="304">
        <f t="shared" si="0"/>
        <v>19.213999999999999</v>
      </c>
      <c r="L21" s="304">
        <f t="shared" si="0"/>
        <v>100.06700000000001</v>
      </c>
      <c r="O21" s="258"/>
      <c r="P21" s="258"/>
    </row>
    <row r="22" spans="2:16" customFormat="1" ht="15.75">
      <c r="B22" s="301" t="s">
        <v>47</v>
      </c>
      <c r="C22" s="948">
        <f>EXPORTOFSELMTHLY22!C23+EXPORTOFSELMTHLY22!E23+EXPORTOFSELMTHLY22!G23</f>
        <v>1.157</v>
      </c>
      <c r="D22" s="948">
        <f>EXPORTOFSELMTHLY22!D23+EXPORTOFSELMTHLY22!F23+EXPORTOFSELMTHLY22!H23</f>
        <v>2.806</v>
      </c>
      <c r="E22" s="948">
        <f>EXPORTOFSELMTHLY22!I23+EXPORTOFSELMTHLY22!K23+EXPORTOFSELMTHLY22!M23</f>
        <v>1.9120000000000001</v>
      </c>
      <c r="F22" s="948">
        <f>EXPORTOFSELMTHLY22!J23+EXPORTOFSELMTHLY22!L23+EXPORTOFSELMTHLY22!N23</f>
        <v>3.6890000000000001</v>
      </c>
      <c r="G22" s="949">
        <f>EXPORTOFSELMTHLY22!C49+EXPORTOFSELMTHLY22!E49+EXPORTOFSELMTHLY22!G49</f>
        <v>0.308</v>
      </c>
      <c r="H22" s="949">
        <f>EXPORTOFSELMTHLY22!D49+EXPORTOFSELMTHLY22!F49+EXPORTOFSELMTHLY22!H49</f>
        <v>1.099</v>
      </c>
      <c r="I22" s="949">
        <f>EXPORTOFSELMTHLY22!I49+EXPORTOFSELMTHLY22!K49+EXPORTOFSELMTHLY22!M49</f>
        <v>1.1719999999999999</v>
      </c>
      <c r="J22" s="949">
        <f>EXPORTOFSELMTHLY22!J49+EXPORTOFSELMTHLY22!L49+EXPORTOFSELMTHLY22!N49</f>
        <v>3.7429999999999994</v>
      </c>
      <c r="K22" s="304">
        <f t="shared" si="0"/>
        <v>4.5489999999999995</v>
      </c>
      <c r="L22" s="304">
        <f t="shared" si="0"/>
        <v>11.337</v>
      </c>
    </row>
    <row r="23" spans="2:16" customFormat="1" ht="15.75">
      <c r="B23" s="302" t="s">
        <v>459</v>
      </c>
      <c r="C23" s="305">
        <f>SUM(C6:C22)</f>
        <v>364.23199999999997</v>
      </c>
      <c r="D23" s="305">
        <f t="shared" ref="D23:J23" si="1">SUM(D6:D22)</f>
        <v>892.81099999999981</v>
      </c>
      <c r="E23" s="305">
        <f t="shared" si="1"/>
        <v>429.24900000000002</v>
      </c>
      <c r="F23" s="305">
        <f t="shared" si="1"/>
        <v>1217.7760000000003</v>
      </c>
      <c r="G23" s="305">
        <f t="shared" si="1"/>
        <v>450.94899999999996</v>
      </c>
      <c r="H23" s="305">
        <f t="shared" si="1"/>
        <v>1623.2660000000001</v>
      </c>
      <c r="I23" s="305">
        <f t="shared" si="1"/>
        <v>333.89100000000002</v>
      </c>
      <c r="J23" s="305">
        <f t="shared" si="1"/>
        <v>722.86400000000003</v>
      </c>
      <c r="K23" s="304">
        <f t="shared" si="0"/>
        <v>1578.3209999999999</v>
      </c>
      <c r="L23" s="304">
        <f t="shared" si="0"/>
        <v>4456.7170000000006</v>
      </c>
    </row>
    <row r="24" spans="2:16" customFormat="1" ht="15.75">
      <c r="B24" s="301" t="s">
        <v>460</v>
      </c>
      <c r="C24" s="948">
        <f>EXPORTOFSELMTHLY22!C25+EXPORTOFSELMTHLY22!E25+EXPORTOFSELMTHLY22!G25</f>
        <v>1412.5889999999999</v>
      </c>
      <c r="D24" s="948">
        <f>EXPORTOFSELMTHLY22!D25+EXPORTOFSELMTHLY22!F25+EXPORTOFSELMTHLY22!H25</f>
        <v>1272.9759999999999</v>
      </c>
      <c r="E24" s="948">
        <f>EXPORTOFSELMTHLY22!I25+EXPORTOFSELMTHLY22!K25+EXPORTOFSELMTHLY22!M25</f>
        <v>1443.0810000000001</v>
      </c>
      <c r="F24" s="948">
        <f>EXPORTOFSELMTHLY22!J25+EXPORTOFSELMTHLY22!L25+EXPORTOFSELMTHLY22!N25</f>
        <v>1398.3989999999999</v>
      </c>
      <c r="G24" s="949">
        <f>EXPORTOFSELMTHLY22!C51+EXPORTOFSELMTHLY22!E51+EXPORTOFSELMTHLY22!G51</f>
        <v>807.53600000000006</v>
      </c>
      <c r="H24" s="949">
        <f>EXPORTOFSELMTHLY22!D51+EXPORTOFSELMTHLY22!F51+EXPORTOFSELMTHLY22!H51</f>
        <v>813.86699999999996</v>
      </c>
      <c r="I24" s="949">
        <f>EXPORTOFSELMTHLY22!I51+EXPORTOFSELMTHLY22!K51+EXPORTOFSELMTHLY22!M51</f>
        <v>1030.1990000000001</v>
      </c>
      <c r="J24" s="949">
        <f>EXPORTOFSELMTHLY22!J51+EXPORTOFSELMTHLY22!L51+EXPORTOFSELMTHLY22!N51</f>
        <v>1077.3040000000001</v>
      </c>
      <c r="K24" s="305">
        <f t="shared" ref="K24" si="2">(C24+E24+G24+I24)</f>
        <v>4693.4050000000007</v>
      </c>
      <c r="L24" s="305">
        <f t="shared" ref="L24" si="3">(D24+F24+H24+J24)</f>
        <v>4562.5460000000003</v>
      </c>
    </row>
    <row r="25" spans="2:16" customFormat="1" ht="15.75">
      <c r="B25" s="303" t="s">
        <v>29</v>
      </c>
      <c r="C25" s="306">
        <f>C24+C23</f>
        <v>1776.8209999999999</v>
      </c>
      <c r="D25" s="306">
        <f t="shared" ref="D25:L25" si="4">D24+D23</f>
        <v>2165.7869999999998</v>
      </c>
      <c r="E25" s="306">
        <f t="shared" si="4"/>
        <v>1872.3300000000002</v>
      </c>
      <c r="F25" s="306">
        <f t="shared" si="4"/>
        <v>2616.1750000000002</v>
      </c>
      <c r="G25" s="306">
        <f t="shared" si="4"/>
        <v>1258.4850000000001</v>
      </c>
      <c r="H25" s="306">
        <f t="shared" si="4"/>
        <v>2437.1329999999998</v>
      </c>
      <c r="I25" s="306">
        <f t="shared" si="4"/>
        <v>1364.0900000000001</v>
      </c>
      <c r="J25" s="306">
        <f t="shared" si="4"/>
        <v>1800.1680000000001</v>
      </c>
      <c r="K25" s="306">
        <f t="shared" si="4"/>
        <v>6271.7260000000006</v>
      </c>
      <c r="L25" s="306">
        <f t="shared" si="4"/>
        <v>9019.2630000000008</v>
      </c>
    </row>
    <row r="26" spans="2:16" customFormat="1" ht="15.75">
      <c r="B26" s="330" t="s">
        <v>849</v>
      </c>
      <c r="C26" s="240"/>
      <c r="D26" s="240"/>
      <c r="E26" s="240"/>
      <c r="F26" s="240"/>
      <c r="G26" s="240"/>
      <c r="H26" s="240"/>
      <c r="I26" s="240"/>
      <c r="J26" s="240"/>
      <c r="K26" s="240"/>
      <c r="L26" s="240"/>
    </row>
    <row r="27" spans="2:16" customFormat="1" ht="15.75">
      <c r="B27" s="244" t="s">
        <v>469</v>
      </c>
      <c r="C27" s="240"/>
      <c r="D27" s="240"/>
      <c r="E27" s="240"/>
      <c r="F27" s="240"/>
      <c r="G27" s="240"/>
      <c r="H27" s="240"/>
      <c r="I27" s="240"/>
      <c r="J27" s="240"/>
      <c r="K27" s="240"/>
      <c r="L27" s="498"/>
    </row>
    <row r="28" spans="2:16" customFormat="1" ht="15.75">
      <c r="B28" s="244" t="s">
        <v>470</v>
      </c>
      <c r="C28" s="240"/>
      <c r="D28" s="240"/>
      <c r="E28" s="240"/>
      <c r="F28" s="240"/>
      <c r="G28" s="240"/>
      <c r="H28" s="240"/>
      <c r="I28" s="240"/>
      <c r="J28" s="240"/>
      <c r="K28" s="240"/>
      <c r="L28" s="240"/>
    </row>
    <row r="29" spans="2:16" customFormat="1" ht="15.75">
      <c r="B29" s="244" t="s">
        <v>471</v>
      </c>
      <c r="C29" s="240"/>
      <c r="D29" s="240"/>
      <c r="E29" s="240"/>
      <c r="F29" s="240"/>
      <c r="G29" s="240"/>
      <c r="H29" s="240"/>
      <c r="I29" s="240"/>
      <c r="J29" s="240"/>
      <c r="K29" s="240"/>
      <c r="L29" s="240"/>
    </row>
    <row r="30" spans="2:16" customFormat="1" ht="15.75">
      <c r="B30" s="244" t="s">
        <v>461</v>
      </c>
      <c r="C30" s="240"/>
      <c r="D30" s="240"/>
      <c r="E30" s="240"/>
      <c r="F30" s="240"/>
      <c r="G30" s="240"/>
      <c r="H30" s="240"/>
      <c r="I30" s="240"/>
      <c r="J30" s="240"/>
      <c r="K30" s="240"/>
      <c r="L30" s="240"/>
    </row>
    <row r="31" spans="2:16" customFormat="1" ht="15.75">
      <c r="B31" s="244"/>
      <c r="C31" s="240"/>
      <c r="D31" s="240"/>
      <c r="E31" s="240"/>
      <c r="F31" s="240"/>
      <c r="G31" s="240"/>
      <c r="H31" s="240"/>
      <c r="I31" s="240"/>
      <c r="J31" s="240"/>
      <c r="K31" s="240"/>
      <c r="L31" s="240"/>
    </row>
    <row r="32" spans="2:16" customFormat="1">
      <c r="B32" s="15"/>
      <c r="C32" s="337"/>
      <c r="D32" s="15"/>
      <c r="E32" s="15"/>
      <c r="F32" s="15"/>
      <c r="G32" s="15"/>
      <c r="H32" s="15"/>
      <c r="I32" s="15"/>
      <c r="J32" s="15"/>
      <c r="K32" s="15"/>
      <c r="L32" s="15"/>
    </row>
  </sheetData>
  <mergeCells count="7">
    <mergeCell ref="B2:L2"/>
    <mergeCell ref="C4:D4"/>
    <mergeCell ref="E4:F4"/>
    <mergeCell ref="G4:H4"/>
    <mergeCell ref="I4:J4"/>
    <mergeCell ref="K4:L4"/>
    <mergeCell ref="B4:B5"/>
  </mergeCells>
  <pageMargins left="0.7" right="0.7" top="0.75" bottom="0.75" header="0.3" footer="0.3"/>
  <pageSetup scale="90" orientation="landscape" r:id="rId1"/>
</worksheet>
</file>

<file path=xl/worksheets/sheet39.xml><?xml version="1.0" encoding="utf-8"?>
<worksheet xmlns="http://schemas.openxmlformats.org/spreadsheetml/2006/main" xmlns:r="http://schemas.openxmlformats.org/officeDocument/2006/relationships">
  <sheetPr codeName="Sheet39"/>
  <dimension ref="A1:M31"/>
  <sheetViews>
    <sheetView showGridLines="0" workbookViewId="0"/>
  </sheetViews>
  <sheetFormatPr defaultRowHeight="15"/>
  <cols>
    <col min="1" max="1" width="5.88671875" style="433" customWidth="1"/>
    <col min="2" max="2" width="13.77734375" customWidth="1"/>
    <col min="14" max="14" width="8.77734375" customWidth="1"/>
  </cols>
  <sheetData>
    <row r="1" spans="2:12">
      <c r="B1" s="15" t="s">
        <v>793</v>
      </c>
      <c r="C1" s="142"/>
      <c r="D1" s="142"/>
      <c r="E1" s="142"/>
      <c r="F1" s="142"/>
      <c r="G1" s="142"/>
      <c r="H1" s="142"/>
      <c r="I1" s="142"/>
      <c r="J1" s="142"/>
      <c r="K1" s="15"/>
      <c r="L1" s="15"/>
    </row>
    <row r="2" spans="2:12" ht="18.75">
      <c r="B2" s="1588" t="s">
        <v>989</v>
      </c>
      <c r="C2" s="1588"/>
      <c r="D2" s="1588"/>
      <c r="E2" s="1588"/>
      <c r="F2" s="1588"/>
      <c r="G2" s="1588"/>
      <c r="H2" s="1588"/>
      <c r="I2" s="1588"/>
      <c r="J2" s="1588"/>
      <c r="K2" s="1588"/>
      <c r="L2" s="1588"/>
    </row>
    <row r="3" spans="2:12" ht="15.75" thickBot="1">
      <c r="B3" s="142"/>
      <c r="C3" s="142"/>
      <c r="D3" s="142"/>
      <c r="E3" s="143"/>
      <c r="F3" s="143"/>
      <c r="G3" s="143"/>
      <c r="H3" s="143"/>
      <c r="I3" s="143"/>
      <c r="J3" s="143"/>
      <c r="K3" s="15"/>
      <c r="L3" s="15"/>
    </row>
    <row r="4" spans="2:12" ht="15.75">
      <c r="B4" s="1589" t="s">
        <v>32</v>
      </c>
      <c r="C4" s="1592" t="s">
        <v>209</v>
      </c>
      <c r="D4" s="1592"/>
      <c r="E4" s="1592" t="s">
        <v>210</v>
      </c>
      <c r="F4" s="1592"/>
      <c r="G4" s="1592" t="s">
        <v>211</v>
      </c>
      <c r="H4" s="1592"/>
      <c r="I4" s="1592" t="s">
        <v>212</v>
      </c>
      <c r="J4" s="1592"/>
      <c r="K4" s="1593" t="s">
        <v>115</v>
      </c>
      <c r="L4" s="1594"/>
    </row>
    <row r="5" spans="2:12" ht="15.75">
      <c r="B5" s="1590"/>
      <c r="C5" s="1039" t="s">
        <v>239</v>
      </c>
      <c r="D5" s="1039" t="s">
        <v>105</v>
      </c>
      <c r="E5" s="1039" t="s">
        <v>239</v>
      </c>
      <c r="F5" s="1040" t="s">
        <v>105</v>
      </c>
      <c r="G5" s="1039" t="s">
        <v>239</v>
      </c>
      <c r="H5" s="1040" t="s">
        <v>105</v>
      </c>
      <c r="I5" s="1039" t="s">
        <v>239</v>
      </c>
      <c r="J5" s="1040" t="s">
        <v>105</v>
      </c>
      <c r="K5" s="1039" t="s">
        <v>239</v>
      </c>
      <c r="L5" s="1041" t="s">
        <v>105</v>
      </c>
    </row>
    <row r="6" spans="2:12" ht="15.75">
      <c r="B6" s="1591"/>
      <c r="C6" s="491" t="s">
        <v>16</v>
      </c>
      <c r="D6" s="492" t="s">
        <v>17</v>
      </c>
      <c r="E6" s="492" t="s">
        <v>16</v>
      </c>
      <c r="F6" s="492" t="s">
        <v>17</v>
      </c>
      <c r="G6" s="492" t="s">
        <v>16</v>
      </c>
      <c r="H6" s="492" t="s">
        <v>17</v>
      </c>
      <c r="I6" s="492" t="s">
        <v>16</v>
      </c>
      <c r="J6" s="493" t="s">
        <v>17</v>
      </c>
      <c r="K6" s="492" t="s">
        <v>16</v>
      </c>
      <c r="L6" s="1042" t="s">
        <v>17</v>
      </c>
    </row>
    <row r="7" spans="2:12" s="60" customFormat="1" ht="15.75">
      <c r="B7" s="1043" t="s">
        <v>43</v>
      </c>
      <c r="C7" s="1236">
        <v>155.83435999999998</v>
      </c>
      <c r="D7" s="1236">
        <v>596.57677000000001</v>
      </c>
      <c r="E7" s="1237">
        <v>150.43651</v>
      </c>
      <c r="F7" s="1237">
        <v>579.56439999999998</v>
      </c>
      <c r="G7" s="1238">
        <v>203.64771999999999</v>
      </c>
      <c r="H7" s="1238">
        <v>761.36869999999999</v>
      </c>
      <c r="I7" s="1355">
        <v>234.02741</v>
      </c>
      <c r="J7" s="1355">
        <v>702.11110999999994</v>
      </c>
      <c r="K7" s="1399">
        <f>I7+G7+E7+C7</f>
        <v>743.94599999999991</v>
      </c>
      <c r="L7" s="1400">
        <f>J7+H7+F7+D7</f>
        <v>2639.6209799999997</v>
      </c>
    </row>
    <row r="8" spans="2:12" s="60" customFormat="1" ht="15.75">
      <c r="B8" s="1044" t="s">
        <v>41</v>
      </c>
      <c r="C8" s="1239">
        <v>303.25657000000001</v>
      </c>
      <c r="D8" s="1239">
        <v>280.74965999999995</v>
      </c>
      <c r="E8" s="1239">
        <v>259.56632000000002</v>
      </c>
      <c r="F8" s="1239">
        <v>276.44734999999997</v>
      </c>
      <c r="G8" s="1240">
        <v>360.17685</v>
      </c>
      <c r="H8" s="1240">
        <v>498.79442999999998</v>
      </c>
      <c r="I8" s="1356">
        <v>365.21534000000003</v>
      </c>
      <c r="J8" s="1356">
        <v>460.34249</v>
      </c>
      <c r="K8" s="1399">
        <f t="shared" ref="K8:K27" si="0">I8+G8+E8+C8</f>
        <v>1288.2150799999999</v>
      </c>
      <c r="L8" s="1400">
        <f t="shared" ref="L8:L27" si="1">J8+H8+F8+D8</f>
        <v>1516.3339299999998</v>
      </c>
    </row>
    <row r="9" spans="2:12" ht="15.75">
      <c r="B9" s="1044" t="s">
        <v>55</v>
      </c>
      <c r="C9" s="1239">
        <v>82.141000000000005</v>
      </c>
      <c r="D9" s="1239">
        <v>323.69087999999999</v>
      </c>
      <c r="E9" s="1239">
        <v>74.527079999999998</v>
      </c>
      <c r="F9" s="1239">
        <v>328.23109999999997</v>
      </c>
      <c r="G9" s="1240">
        <v>77.404699999999991</v>
      </c>
      <c r="H9" s="1240">
        <v>447.10504000000003</v>
      </c>
      <c r="I9" s="1356">
        <v>82.042829999999995</v>
      </c>
      <c r="J9" s="1356">
        <v>1027.9075500000001</v>
      </c>
      <c r="K9" s="1399">
        <f t="shared" si="0"/>
        <v>316.11561</v>
      </c>
      <c r="L9" s="1400">
        <f t="shared" si="1"/>
        <v>2126.9345700000003</v>
      </c>
    </row>
    <row r="10" spans="2:12" ht="15.75">
      <c r="B10" s="1044" t="s">
        <v>40</v>
      </c>
      <c r="C10" s="1241">
        <v>13.727790000000001</v>
      </c>
      <c r="D10" s="1241">
        <v>115.05144</v>
      </c>
      <c r="E10" s="1241">
        <v>11.836589999999999</v>
      </c>
      <c r="F10" s="1241">
        <v>88.199660000000009</v>
      </c>
      <c r="G10" s="1241">
        <v>15.56072</v>
      </c>
      <c r="H10" s="1241">
        <v>113.65497000000001</v>
      </c>
      <c r="I10" s="1356">
        <v>32.464759999999998</v>
      </c>
      <c r="J10" s="1356">
        <v>336.80119000000002</v>
      </c>
      <c r="K10" s="1399">
        <f t="shared" si="0"/>
        <v>73.589860000000002</v>
      </c>
      <c r="L10" s="1400">
        <f t="shared" si="1"/>
        <v>653.70726000000002</v>
      </c>
    </row>
    <row r="11" spans="2:12" ht="15.75">
      <c r="B11" s="1044" t="s">
        <v>44</v>
      </c>
      <c r="C11" s="1241">
        <v>34.94012</v>
      </c>
      <c r="D11" s="1241">
        <v>246.46435</v>
      </c>
      <c r="E11" s="1241">
        <v>42.00844</v>
      </c>
      <c r="F11" s="1241">
        <v>319.99833000000001</v>
      </c>
      <c r="G11" s="1241">
        <v>51.012809999999995</v>
      </c>
      <c r="H11" s="1241">
        <v>400.84496000000001</v>
      </c>
      <c r="I11" s="1356">
        <v>52.827400000000004</v>
      </c>
      <c r="J11" s="1356">
        <v>438.49172999999996</v>
      </c>
      <c r="K11" s="1399">
        <f t="shared" si="0"/>
        <v>180.78877</v>
      </c>
      <c r="L11" s="1400">
        <f t="shared" si="1"/>
        <v>1405.79937</v>
      </c>
    </row>
    <row r="12" spans="2:12" ht="15.75">
      <c r="B12" s="1044" t="s">
        <v>299</v>
      </c>
      <c r="C12" s="1241">
        <v>286.12021000000004</v>
      </c>
      <c r="D12" s="1241">
        <v>624.31590000000006</v>
      </c>
      <c r="E12" s="1241">
        <v>93.546179999999993</v>
      </c>
      <c r="F12" s="1241">
        <v>774.14439000000004</v>
      </c>
      <c r="G12" s="1241">
        <v>80.822649999999996</v>
      </c>
      <c r="H12" s="1241">
        <v>627.29229000000009</v>
      </c>
      <c r="I12" s="1241">
        <v>90.376179999999991</v>
      </c>
      <c r="J12" s="1241">
        <v>738.59418000000005</v>
      </c>
      <c r="K12" s="1399">
        <f t="shared" si="0"/>
        <v>550.86522000000002</v>
      </c>
      <c r="L12" s="1400">
        <f t="shared" si="1"/>
        <v>2764.3467600000004</v>
      </c>
    </row>
    <row r="13" spans="2:12" ht="15.75">
      <c r="B13" s="1044" t="s">
        <v>300</v>
      </c>
      <c r="C13" s="1241">
        <v>278.21393999999998</v>
      </c>
      <c r="D13" s="1241">
        <v>753.63495</v>
      </c>
      <c r="E13" s="1241">
        <v>310.48629999999997</v>
      </c>
      <c r="F13" s="1241">
        <v>685.05398000000002</v>
      </c>
      <c r="G13" s="1241">
        <v>343.24915999999996</v>
      </c>
      <c r="H13" s="1241">
        <v>860.80391000000009</v>
      </c>
      <c r="I13" s="1241">
        <v>362.82822999999996</v>
      </c>
      <c r="J13" s="1241">
        <v>867.13681999999994</v>
      </c>
      <c r="K13" s="1399">
        <f t="shared" si="0"/>
        <v>1294.77763</v>
      </c>
      <c r="L13" s="1400">
        <f t="shared" si="1"/>
        <v>3166.6296600000001</v>
      </c>
    </row>
    <row r="14" spans="2:12" ht="15.75">
      <c r="B14" s="1044" t="s">
        <v>301</v>
      </c>
      <c r="C14" s="1239">
        <v>678.16902000000016</v>
      </c>
      <c r="D14" s="1239">
        <v>1563.4076100000002</v>
      </c>
      <c r="E14" s="1287">
        <v>966.38956000000007</v>
      </c>
      <c r="F14" s="1287">
        <v>2398.0251400000002</v>
      </c>
      <c r="G14" s="1240">
        <v>900.39608700000008</v>
      </c>
      <c r="H14" s="1240">
        <v>2203.8048399999998</v>
      </c>
      <c r="I14" s="1356">
        <v>530.5886999999999</v>
      </c>
      <c r="J14" s="1356">
        <v>1380.2373400000001</v>
      </c>
      <c r="K14" s="1399">
        <f t="shared" si="0"/>
        <v>3075.5433670000002</v>
      </c>
      <c r="L14" s="1400">
        <f t="shared" si="1"/>
        <v>7545.4749300000003</v>
      </c>
    </row>
    <row r="15" spans="2:12" ht="15.75">
      <c r="B15" s="1044" t="s">
        <v>302</v>
      </c>
      <c r="C15" s="1241">
        <v>15.33239</v>
      </c>
      <c r="D15" s="1241">
        <v>100.41378999999999</v>
      </c>
      <c r="E15" s="1241">
        <v>12.35134</v>
      </c>
      <c r="F15" s="1234">
        <v>85.386210000000005</v>
      </c>
      <c r="G15" s="1234">
        <v>8.9758600000000008</v>
      </c>
      <c r="H15" s="1241">
        <v>54.602739999999997</v>
      </c>
      <c r="I15" s="1241">
        <v>25.381790000000002</v>
      </c>
      <c r="J15" s="1241">
        <v>59.316879999999998</v>
      </c>
      <c r="K15" s="1399">
        <f t="shared" si="0"/>
        <v>62.041380000000004</v>
      </c>
      <c r="L15" s="1400">
        <f t="shared" si="1"/>
        <v>299.71962000000002</v>
      </c>
    </row>
    <row r="16" spans="2:12" ht="15.75">
      <c r="B16" s="1044" t="s">
        <v>303</v>
      </c>
      <c r="C16" s="1241">
        <v>86.619650000000007</v>
      </c>
      <c r="D16" s="1241">
        <v>429.88206999999994</v>
      </c>
      <c r="E16" s="1241">
        <v>124.18320999999999</v>
      </c>
      <c r="F16" s="1241">
        <v>504.02050999999983</v>
      </c>
      <c r="G16" s="1241">
        <v>248.70879999999997</v>
      </c>
      <c r="H16" s="1241">
        <v>425.44809999999995</v>
      </c>
      <c r="I16" s="1241">
        <v>135.90537</v>
      </c>
      <c r="J16" s="1241">
        <v>726.48966999999993</v>
      </c>
      <c r="K16" s="1399">
        <f t="shared" si="0"/>
        <v>595.41702999999995</v>
      </c>
      <c r="L16" s="1400">
        <f t="shared" si="1"/>
        <v>2085.8403499999999</v>
      </c>
    </row>
    <row r="17" spans="2:13" ht="15.75">
      <c r="B17" s="1045" t="s">
        <v>304</v>
      </c>
      <c r="C17" s="1246">
        <v>12.665419999999999</v>
      </c>
      <c r="D17" s="1246">
        <v>35.063319999999997</v>
      </c>
      <c r="E17" s="1241">
        <v>8.8435100000000002</v>
      </c>
      <c r="F17" s="1241">
        <v>18.778020000000001</v>
      </c>
      <c r="G17" s="1241">
        <v>4.2539999999999996</v>
      </c>
      <c r="H17" s="1241">
        <v>12.43328</v>
      </c>
      <c r="I17" s="1241">
        <v>20.393560000000001</v>
      </c>
      <c r="J17" s="1241">
        <v>65.301429999999996</v>
      </c>
      <c r="K17" s="1399">
        <f t="shared" si="0"/>
        <v>46.156489999999998</v>
      </c>
      <c r="L17" s="1400">
        <f t="shared" si="1"/>
        <v>131.57604999999998</v>
      </c>
    </row>
    <row r="18" spans="2:13" ht="15.75">
      <c r="B18" s="1045" t="s">
        <v>305</v>
      </c>
      <c r="C18" s="1241">
        <v>41.110889999999998</v>
      </c>
      <c r="D18" s="1241">
        <v>113.96361</v>
      </c>
      <c r="E18" s="1241">
        <v>34.646900000000002</v>
      </c>
      <c r="F18" s="1241">
        <v>112.82754</v>
      </c>
      <c r="G18" s="1234">
        <v>33.233129999999996</v>
      </c>
      <c r="H18" s="1234">
        <v>120.14916000000001</v>
      </c>
      <c r="I18" s="1241">
        <v>48.787949999999995</v>
      </c>
      <c r="J18" s="1241">
        <v>191.95313000000002</v>
      </c>
      <c r="K18" s="1399">
        <f t="shared" si="0"/>
        <v>157.77886999999998</v>
      </c>
      <c r="L18" s="1400">
        <f t="shared" si="1"/>
        <v>538.89344000000006</v>
      </c>
    </row>
    <row r="19" spans="2:13" ht="15.75">
      <c r="B19" s="1045" t="s">
        <v>306</v>
      </c>
      <c r="C19" s="1242">
        <v>43.994129999999998</v>
      </c>
      <c r="D19" s="1242">
        <v>150.35603000000003</v>
      </c>
      <c r="E19" s="1242">
        <v>48.447093000000002</v>
      </c>
      <c r="F19" s="1241">
        <v>150.98615000000001</v>
      </c>
      <c r="G19" s="1242">
        <v>55.494959999999999</v>
      </c>
      <c r="H19" s="1241">
        <v>163.54868999999999</v>
      </c>
      <c r="I19" s="1242">
        <v>70.358979000000005</v>
      </c>
      <c r="J19" s="1357">
        <v>224.22801000000001</v>
      </c>
      <c r="K19" s="1399">
        <f t="shared" si="0"/>
        <v>218.295162</v>
      </c>
      <c r="L19" s="1400">
        <f t="shared" si="1"/>
        <v>689.1188800000001</v>
      </c>
    </row>
    <row r="20" spans="2:13" s="60" customFormat="1" ht="15.75">
      <c r="B20" s="1045" t="s">
        <v>59</v>
      </c>
      <c r="C20" s="1243">
        <v>0.79549999999999998</v>
      </c>
      <c r="D20" s="1242">
        <v>5.5012600000000003</v>
      </c>
      <c r="E20" s="1243">
        <v>0.19012000000000001</v>
      </c>
      <c r="F20" s="1243">
        <v>1.9533</v>
      </c>
      <c r="G20" s="1243">
        <v>0.26854</v>
      </c>
      <c r="H20" s="1242">
        <v>3.2388699999999999</v>
      </c>
      <c r="I20" s="1243">
        <v>0.70328999999999997</v>
      </c>
      <c r="J20" s="1242">
        <v>5.3182299999999998</v>
      </c>
      <c r="K20" s="1399">
        <f t="shared" si="0"/>
        <v>1.9574500000000001</v>
      </c>
      <c r="L20" s="1400">
        <f t="shared" si="1"/>
        <v>16.011659999999999</v>
      </c>
      <c r="M20" s="412"/>
    </row>
    <row r="21" spans="2:13" s="60" customFormat="1" ht="15.75">
      <c r="B21" s="1045" t="s">
        <v>308</v>
      </c>
      <c r="C21" s="1244">
        <v>5.0000000000000001E-3</v>
      </c>
      <c r="D21" s="1244">
        <v>0.46348</v>
      </c>
      <c r="E21" s="1242">
        <v>0</v>
      </c>
      <c r="F21" s="1242">
        <v>0</v>
      </c>
      <c r="G21" s="1242">
        <v>0</v>
      </c>
      <c r="H21" s="1242">
        <v>0</v>
      </c>
      <c r="I21" s="1243">
        <v>0.24218000000000001</v>
      </c>
      <c r="J21" s="1242">
        <v>3.3022</v>
      </c>
      <c r="K21" s="1401">
        <f>I21+G21+E21+C21</f>
        <v>0.24718000000000001</v>
      </c>
      <c r="L21" s="1402">
        <f t="shared" ref="L21:L22" si="2">J21+H21+F21+D21</f>
        <v>3.7656800000000001</v>
      </c>
    </row>
    <row r="22" spans="2:13" ht="15.75">
      <c r="B22" s="1045" t="s">
        <v>51</v>
      </c>
      <c r="C22" s="1242">
        <v>0</v>
      </c>
      <c r="D22" s="1242">
        <v>0</v>
      </c>
      <c r="E22" s="1242">
        <v>0</v>
      </c>
      <c r="F22" s="1242">
        <v>0</v>
      </c>
      <c r="G22" s="1242">
        <v>0</v>
      </c>
      <c r="H22" s="1242">
        <v>0</v>
      </c>
      <c r="I22" s="1242">
        <v>0</v>
      </c>
      <c r="J22" s="1242">
        <v>0</v>
      </c>
      <c r="K22" s="1399">
        <f t="shared" ref="K22" si="3">I22+G22+E22+C22</f>
        <v>0</v>
      </c>
      <c r="L22" s="1400">
        <f t="shared" si="2"/>
        <v>0</v>
      </c>
    </row>
    <row r="23" spans="2:13" ht="15.75">
      <c r="B23" s="1045" t="s">
        <v>309</v>
      </c>
      <c r="C23" s="1241">
        <v>4.7572200000000002</v>
      </c>
      <c r="D23" s="1241">
        <v>39.388510000000004</v>
      </c>
      <c r="E23" s="1241">
        <v>3.96285</v>
      </c>
      <c r="F23" s="1241">
        <v>23.075620000000001</v>
      </c>
      <c r="G23" s="1241">
        <v>6.6035900000000005</v>
      </c>
      <c r="H23" s="1241">
        <v>39.460599999999999</v>
      </c>
      <c r="I23" s="1241">
        <v>10.185700000000001</v>
      </c>
      <c r="J23" s="1241">
        <v>67.903220000000005</v>
      </c>
      <c r="K23" s="1399">
        <f t="shared" si="0"/>
        <v>25.509360000000001</v>
      </c>
      <c r="L23" s="1400">
        <f t="shared" si="1"/>
        <v>169.82794999999999</v>
      </c>
    </row>
    <row r="24" spans="2:13" ht="15.75">
      <c r="B24" s="1046" t="s">
        <v>310</v>
      </c>
      <c r="C24" s="1241">
        <v>8.8783399999999997</v>
      </c>
      <c r="D24" s="1241">
        <v>39.578209999999999</v>
      </c>
      <c r="E24" s="1241">
        <v>11.52928</v>
      </c>
      <c r="F24" s="1241">
        <v>56.101019999999998</v>
      </c>
      <c r="G24" s="1241">
        <v>13.859440000000001</v>
      </c>
      <c r="H24" s="1241">
        <v>53.417989999999996</v>
      </c>
      <c r="I24" s="1241">
        <v>16.49494</v>
      </c>
      <c r="J24" s="1241">
        <v>83.960300000000004</v>
      </c>
      <c r="K24" s="1399">
        <f t="shared" si="0"/>
        <v>50.762</v>
      </c>
      <c r="L24" s="1400">
        <f t="shared" si="1"/>
        <v>233.05752000000001</v>
      </c>
    </row>
    <row r="25" spans="2:13" ht="15.75">
      <c r="B25" s="1046" t="s">
        <v>311</v>
      </c>
      <c r="C25" s="1241">
        <v>464.95359000000002</v>
      </c>
      <c r="D25" s="1241">
        <v>606.30736000000002</v>
      </c>
      <c r="E25" s="1241">
        <v>647.88306</v>
      </c>
      <c r="F25" s="1241">
        <v>494.85040000000004</v>
      </c>
      <c r="G25" s="1241">
        <v>577.02884999999992</v>
      </c>
      <c r="H25" s="1241">
        <v>496.19981999999999</v>
      </c>
      <c r="I25" s="1241">
        <v>556.75847999999996</v>
      </c>
      <c r="J25" s="1241">
        <v>584.76820999999995</v>
      </c>
      <c r="K25" s="1399">
        <f t="shared" si="0"/>
        <v>2246.6239799999998</v>
      </c>
      <c r="L25" s="1400">
        <f t="shared" si="1"/>
        <v>2182.1257900000001</v>
      </c>
    </row>
    <row r="26" spans="2:13" ht="15.75">
      <c r="B26" s="1046" t="s">
        <v>312</v>
      </c>
      <c r="C26" s="1242">
        <v>50.069429999999997</v>
      </c>
      <c r="D26" s="1242">
        <v>577.09550999999999</v>
      </c>
      <c r="E26" s="1242">
        <v>54.860661999999998</v>
      </c>
      <c r="F26" s="1242">
        <v>520.81053999999995</v>
      </c>
      <c r="G26" s="1242">
        <v>59.542950000000005</v>
      </c>
      <c r="H26" s="1242">
        <v>618.55462</v>
      </c>
      <c r="I26" s="1242">
        <v>68.22035000000001</v>
      </c>
      <c r="J26" s="1242">
        <v>640.37729999999999</v>
      </c>
      <c r="K26" s="1399">
        <f t="shared" si="0"/>
        <v>232.69339200000002</v>
      </c>
      <c r="L26" s="1400">
        <f t="shared" si="1"/>
        <v>2356.83797</v>
      </c>
    </row>
    <row r="27" spans="2:13" s="489" customFormat="1" ht="16.5" thickBot="1">
      <c r="B27" s="1047" t="s">
        <v>313</v>
      </c>
      <c r="C27" s="1245">
        <v>31.236339999999998</v>
      </c>
      <c r="D27" s="1245">
        <v>209.78251999999998</v>
      </c>
      <c r="E27" s="1245">
        <v>35.48948</v>
      </c>
      <c r="F27" s="1245">
        <v>228.0609</v>
      </c>
      <c r="G27" s="1245">
        <v>25.984259999999999</v>
      </c>
      <c r="H27" s="1245">
        <v>176.51295999999999</v>
      </c>
      <c r="I27" s="1245">
        <v>34.610199999999999</v>
      </c>
      <c r="J27" s="1245">
        <v>256.61185</v>
      </c>
      <c r="K27" s="1403">
        <f t="shared" si="0"/>
        <v>127.32028</v>
      </c>
      <c r="L27" s="1404">
        <f t="shared" si="1"/>
        <v>870.96822999999995</v>
      </c>
    </row>
    <row r="28" spans="2:13" s="489" customFormat="1" ht="15.75">
      <c r="B28" s="330" t="s">
        <v>803</v>
      </c>
      <c r="C28" s="495"/>
      <c r="D28" s="495"/>
      <c r="E28" s="495"/>
      <c r="F28" s="495"/>
      <c r="G28" s="496"/>
      <c r="H28" s="496"/>
      <c r="I28" s="496"/>
      <c r="J28" s="496"/>
      <c r="K28" s="497"/>
      <c r="L28" s="497"/>
    </row>
    <row r="29" spans="2:13" ht="15.75">
      <c r="B29" s="145" t="s">
        <v>314</v>
      </c>
      <c r="C29" s="494"/>
      <c r="D29" s="494"/>
      <c r="E29" s="494"/>
      <c r="F29" s="494"/>
      <c r="G29" s="494"/>
      <c r="H29" s="494"/>
      <c r="I29" s="494"/>
      <c r="J29" s="494"/>
      <c r="K29" s="494"/>
      <c r="L29" s="494"/>
    </row>
    <row r="31" spans="2:13">
      <c r="K31" s="56"/>
      <c r="L31" s="56"/>
    </row>
  </sheetData>
  <mergeCells count="7">
    <mergeCell ref="B2:L2"/>
    <mergeCell ref="B4:B6"/>
    <mergeCell ref="C4:D4"/>
    <mergeCell ref="E4:F4"/>
    <mergeCell ref="G4:H4"/>
    <mergeCell ref="I4:J4"/>
    <mergeCell ref="K4:L4"/>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sheetPr codeName="Sheet4"/>
  <dimension ref="A1:L24"/>
  <sheetViews>
    <sheetView showGridLines="0" workbookViewId="0"/>
  </sheetViews>
  <sheetFormatPr defaultColWidth="8.77734375" defaultRowHeight="15"/>
  <cols>
    <col min="1" max="1" width="5.21875" style="831" customWidth="1"/>
    <col min="2" max="2" width="20" style="831" customWidth="1"/>
    <col min="3" max="6" width="8.88671875" style="831" bestFit="1" customWidth="1"/>
    <col min="7" max="8" width="7.77734375" style="831" bestFit="1" customWidth="1"/>
    <col min="9" max="10" width="7.77734375" style="866" bestFit="1" customWidth="1"/>
    <col min="11" max="12" width="9.109375" style="1062" bestFit="1" customWidth="1"/>
    <col min="13" max="16384" width="8.77734375" style="831"/>
  </cols>
  <sheetData>
    <row r="1" spans="1:12">
      <c r="A1" s="15"/>
      <c r="B1" s="15"/>
    </row>
    <row r="2" spans="1:12" ht="16.5">
      <c r="A2" s="15"/>
      <c r="B2" s="679" t="s">
        <v>943</v>
      </c>
    </row>
    <row r="3" spans="1:12" ht="16.5" thickBot="1">
      <c r="A3" s="15"/>
      <c r="B3" s="44"/>
    </row>
    <row r="4" spans="1:12">
      <c r="A4" s="15"/>
      <c r="B4" s="1444" t="s">
        <v>103</v>
      </c>
      <c r="C4" s="1447">
        <v>2018</v>
      </c>
      <c r="D4" s="1447"/>
      <c r="E4" s="1447">
        <v>2019</v>
      </c>
      <c r="F4" s="1447"/>
      <c r="G4" s="1447">
        <v>2020</v>
      </c>
      <c r="H4" s="1447"/>
      <c r="I4" s="1447">
        <v>2021</v>
      </c>
      <c r="J4" s="1447"/>
      <c r="K4" s="1442">
        <v>2022</v>
      </c>
      <c r="L4" s="1443"/>
    </row>
    <row r="5" spans="1:12">
      <c r="A5" s="15"/>
      <c r="B5" s="1445"/>
      <c r="C5" s="816" t="s">
        <v>104</v>
      </c>
      <c r="D5" s="817" t="s">
        <v>105</v>
      </c>
      <c r="E5" s="816" t="s">
        <v>104</v>
      </c>
      <c r="F5" s="817" t="s">
        <v>105</v>
      </c>
      <c r="G5" s="816" t="s">
        <v>104</v>
      </c>
      <c r="H5" s="817" t="s">
        <v>105</v>
      </c>
      <c r="I5" s="1132" t="s">
        <v>104</v>
      </c>
      <c r="J5" s="1133" t="s">
        <v>105</v>
      </c>
      <c r="K5" s="1131" t="s">
        <v>104</v>
      </c>
      <c r="L5" s="45" t="s">
        <v>105</v>
      </c>
    </row>
    <row r="6" spans="1:12">
      <c r="A6" s="15"/>
      <c r="B6" s="1446"/>
      <c r="C6" s="252" t="s">
        <v>106</v>
      </c>
      <c r="D6" s="252" t="s">
        <v>475</v>
      </c>
      <c r="E6" s="252" t="s">
        <v>106</v>
      </c>
      <c r="F6" s="252" t="s">
        <v>475</v>
      </c>
      <c r="G6" s="252" t="s">
        <v>106</v>
      </c>
      <c r="H6" s="252" t="s">
        <v>475</v>
      </c>
      <c r="I6" s="252" t="s">
        <v>106</v>
      </c>
      <c r="J6" s="252" t="s">
        <v>475</v>
      </c>
      <c r="K6" s="1136" t="s">
        <v>106</v>
      </c>
      <c r="L6" s="1137" t="s">
        <v>475</v>
      </c>
    </row>
    <row r="7" spans="1:12" ht="15.75">
      <c r="A7" s="15"/>
      <c r="B7" s="48" t="s">
        <v>107</v>
      </c>
      <c r="C7" s="618">
        <v>0</v>
      </c>
      <c r="D7" s="636">
        <v>0</v>
      </c>
      <c r="E7" s="618">
        <v>0</v>
      </c>
      <c r="F7" s="636">
        <v>0</v>
      </c>
      <c r="G7" s="618"/>
      <c r="H7" s="636"/>
      <c r="I7" s="1134">
        <v>2E-3</v>
      </c>
      <c r="J7" s="1134">
        <v>3.0000000000000001E-3</v>
      </c>
      <c r="K7" s="1282">
        <v>0.02</v>
      </c>
      <c r="L7" s="1283">
        <v>2.5000000000000001E-2</v>
      </c>
    </row>
    <row r="8" spans="1:12" ht="15.75">
      <c r="A8" s="15"/>
      <c r="B8" s="49" t="s">
        <v>108</v>
      </c>
      <c r="C8" s="1017">
        <v>1629.7819999999999</v>
      </c>
      <c r="D8" s="1017">
        <v>2749.922</v>
      </c>
      <c r="E8" s="1017">
        <v>1280.174</v>
      </c>
      <c r="F8" s="1017">
        <v>2306.6610000000001</v>
      </c>
      <c r="G8" s="1017">
        <v>1196.633</v>
      </c>
      <c r="H8" s="1017">
        <v>2018.2950000000001</v>
      </c>
      <c r="I8" s="1135">
        <v>1011.826</v>
      </c>
      <c r="J8" s="1135">
        <v>1700.355</v>
      </c>
      <c r="K8" s="1284">
        <v>1239.7429999999999</v>
      </c>
      <c r="L8" s="1285">
        <v>2001.09</v>
      </c>
    </row>
    <row r="9" spans="1:12" ht="15.75">
      <c r="A9" s="15"/>
      <c r="B9" s="49" t="s">
        <v>848</v>
      </c>
      <c r="C9" s="1018">
        <v>0</v>
      </c>
      <c r="D9" s="1018">
        <v>0</v>
      </c>
      <c r="E9" s="1017">
        <v>0.33600000000000002</v>
      </c>
      <c r="F9" s="1017">
        <v>9.1</v>
      </c>
      <c r="G9" s="1017"/>
      <c r="H9" s="1017"/>
      <c r="I9" s="1135">
        <v>0</v>
      </c>
      <c r="J9" s="1135">
        <v>0</v>
      </c>
      <c r="K9" s="1284"/>
      <c r="L9" s="1285"/>
    </row>
    <row r="10" spans="1:12" ht="15.75">
      <c r="A10" s="15"/>
      <c r="B10" s="49" t="s">
        <v>109</v>
      </c>
      <c r="C10" s="1019">
        <v>2643.3159999999998</v>
      </c>
      <c r="D10" s="1017">
        <v>1484.6</v>
      </c>
      <c r="E10" s="1019">
        <v>2137.982</v>
      </c>
      <c r="F10" s="1017">
        <v>1208.73</v>
      </c>
      <c r="G10" s="1019">
        <v>971.98800000000006</v>
      </c>
      <c r="H10" s="1017">
        <v>555.02</v>
      </c>
      <c r="I10" s="1135">
        <v>923.399</v>
      </c>
      <c r="J10" s="1135">
        <v>510.71800000000002</v>
      </c>
      <c r="K10" s="1284">
        <v>1888.19</v>
      </c>
      <c r="L10" s="1285">
        <v>1046.5550000000001</v>
      </c>
    </row>
    <row r="11" spans="1:12" ht="17.25" customHeight="1">
      <c r="A11" s="15"/>
      <c r="B11" s="50" t="s">
        <v>110</v>
      </c>
      <c r="C11" s="1017">
        <v>0</v>
      </c>
      <c r="D11" s="1017">
        <v>0</v>
      </c>
      <c r="E11" s="1017">
        <v>0</v>
      </c>
      <c r="F11" s="1017">
        <v>0</v>
      </c>
      <c r="G11" s="1017">
        <v>0.06</v>
      </c>
      <c r="H11" s="1017">
        <v>0.106</v>
      </c>
      <c r="I11" s="1135">
        <v>7.1360000000000001</v>
      </c>
      <c r="J11" s="1135">
        <v>21.023</v>
      </c>
      <c r="K11" s="1284"/>
      <c r="L11" s="1285"/>
    </row>
    <row r="12" spans="1:12" s="951" customFormat="1" ht="17.25" customHeight="1">
      <c r="A12" s="15"/>
      <c r="B12" s="50" t="s">
        <v>739</v>
      </c>
      <c r="C12" s="1018">
        <v>0</v>
      </c>
      <c r="D12" s="1018">
        <v>0</v>
      </c>
      <c r="E12" s="1018">
        <v>0</v>
      </c>
      <c r="F12" s="1018">
        <v>0</v>
      </c>
      <c r="G12" s="1018">
        <v>0</v>
      </c>
      <c r="H12" s="1018">
        <v>0</v>
      </c>
      <c r="I12" s="1135">
        <v>0.111</v>
      </c>
      <c r="J12" s="1135">
        <v>0.57899999999999996</v>
      </c>
      <c r="K12" s="1284"/>
      <c r="L12" s="1286"/>
    </row>
    <row r="13" spans="1:12" ht="15.75">
      <c r="A13" s="15"/>
      <c r="B13" s="49" t="s">
        <v>111</v>
      </c>
      <c r="C13" s="1017">
        <v>0</v>
      </c>
      <c r="D13" s="1017">
        <v>0</v>
      </c>
      <c r="E13" s="1017">
        <v>0</v>
      </c>
      <c r="F13" s="1017">
        <v>0</v>
      </c>
      <c r="G13" s="1017"/>
      <c r="H13" s="1017"/>
      <c r="I13" s="1135">
        <v>0</v>
      </c>
      <c r="J13" s="1135">
        <v>0</v>
      </c>
      <c r="K13" s="1284">
        <v>1.55</v>
      </c>
      <c r="L13" s="1285">
        <v>3.3620000000000001</v>
      </c>
    </row>
    <row r="14" spans="1:12" s="951" customFormat="1" ht="15.75">
      <c r="A14" s="15"/>
      <c r="B14" s="49" t="s">
        <v>796</v>
      </c>
      <c r="C14" s="1017">
        <v>271.37799999999999</v>
      </c>
      <c r="D14" s="1017">
        <v>307.82499999999999</v>
      </c>
      <c r="E14" s="1017">
        <v>351.512</v>
      </c>
      <c r="F14" s="1017">
        <v>402.38499999999999</v>
      </c>
      <c r="G14" s="1017">
        <v>484.55399999999997</v>
      </c>
      <c r="H14" s="1017">
        <v>550.02700000000004</v>
      </c>
      <c r="I14" s="1135">
        <v>369.13600000000002</v>
      </c>
      <c r="J14" s="1135">
        <v>408.12799999999999</v>
      </c>
      <c r="K14" s="1284">
        <v>219.18299999999999</v>
      </c>
      <c r="L14" s="1285">
        <v>253.988</v>
      </c>
    </row>
    <row r="15" spans="1:12" ht="15.75">
      <c r="A15" s="15"/>
      <c r="B15" s="49" t="s">
        <v>830</v>
      </c>
      <c r="C15" s="1017">
        <v>46.93</v>
      </c>
      <c r="D15" s="1017">
        <v>79.040000000000006</v>
      </c>
      <c r="E15" s="1017">
        <v>0</v>
      </c>
      <c r="F15" s="1017">
        <v>0</v>
      </c>
      <c r="G15" s="1017">
        <v>1.8620000000000001</v>
      </c>
      <c r="H15" s="1017">
        <v>10.603999999999999</v>
      </c>
      <c r="I15" s="1135">
        <v>1.7350000000000001</v>
      </c>
      <c r="J15" s="1135">
        <v>9.3819999999999997</v>
      </c>
      <c r="K15" s="1284">
        <v>1.28</v>
      </c>
      <c r="L15" s="1285">
        <v>1.079</v>
      </c>
    </row>
    <row r="16" spans="1:12" ht="15.75">
      <c r="A16" s="15"/>
      <c r="B16" s="49" t="s">
        <v>797</v>
      </c>
      <c r="C16" s="1017">
        <v>0</v>
      </c>
      <c r="D16" s="1017">
        <v>0</v>
      </c>
      <c r="E16" s="1017">
        <v>0</v>
      </c>
      <c r="F16" s="1017">
        <v>0</v>
      </c>
      <c r="G16" s="1017"/>
      <c r="H16" s="1017"/>
      <c r="I16" s="1135">
        <v>0</v>
      </c>
      <c r="J16" s="1135">
        <v>0</v>
      </c>
      <c r="K16" s="1284"/>
      <c r="L16" s="1285"/>
    </row>
    <row r="17" spans="1:12" ht="15.75">
      <c r="A17" s="15"/>
      <c r="B17" s="49" t="s">
        <v>112</v>
      </c>
      <c r="C17" s="1017">
        <v>0</v>
      </c>
      <c r="D17" s="1017">
        <v>0</v>
      </c>
      <c r="E17" s="1017">
        <v>0</v>
      </c>
      <c r="F17" s="1017">
        <v>0</v>
      </c>
      <c r="G17" s="1017"/>
      <c r="H17" s="1017"/>
      <c r="I17" s="1135">
        <v>0</v>
      </c>
      <c r="J17" s="1135">
        <v>0</v>
      </c>
      <c r="K17" s="1284"/>
      <c r="L17" s="1285"/>
    </row>
    <row r="18" spans="1:12" ht="15.75">
      <c r="A18" s="15"/>
      <c r="B18" s="49" t="s">
        <v>113</v>
      </c>
      <c r="C18" s="1019">
        <v>518.85</v>
      </c>
      <c r="D18" s="1017">
        <v>717.65</v>
      </c>
      <c r="E18" s="1019">
        <v>666</v>
      </c>
      <c r="F18" s="1017">
        <v>1046.375</v>
      </c>
      <c r="G18" s="1019">
        <v>690.6</v>
      </c>
      <c r="H18" s="1017">
        <v>1086.0250000000001</v>
      </c>
      <c r="I18" s="1135">
        <v>656.32399999999996</v>
      </c>
      <c r="J18" s="1135">
        <v>642.95399999999995</v>
      </c>
      <c r="K18" s="1284">
        <v>1272.4739999999999</v>
      </c>
      <c r="L18" s="1285">
        <v>1121.2</v>
      </c>
    </row>
    <row r="19" spans="1:12" ht="15.75">
      <c r="A19" s="15"/>
      <c r="B19" s="51" t="s">
        <v>114</v>
      </c>
      <c r="C19" s="1017">
        <v>0</v>
      </c>
      <c r="D19" s="1017">
        <v>0</v>
      </c>
      <c r="E19" s="1017">
        <v>0</v>
      </c>
      <c r="F19" s="1017">
        <v>0</v>
      </c>
      <c r="G19" s="1017"/>
      <c r="H19" s="1017"/>
      <c r="I19" s="1135">
        <v>0</v>
      </c>
      <c r="J19" s="1135">
        <v>0</v>
      </c>
      <c r="K19" s="1284"/>
      <c r="L19" s="1285"/>
    </row>
    <row r="20" spans="1:12" ht="16.5" thickBot="1">
      <c r="A20" s="15"/>
      <c r="B20" s="253" t="s">
        <v>115</v>
      </c>
      <c r="C20" s="1013">
        <f t="shared" ref="C20:H20" si="0">SUM(C7:C19)</f>
        <v>5110.2560000000003</v>
      </c>
      <c r="D20" s="1013">
        <f t="shared" si="0"/>
        <v>5339.0369999999994</v>
      </c>
      <c r="E20" s="1013">
        <f t="shared" si="0"/>
        <v>4436.0040000000008</v>
      </c>
      <c r="F20" s="1013">
        <f t="shared" si="0"/>
        <v>4973.2510000000002</v>
      </c>
      <c r="G20" s="1013">
        <f t="shared" si="0"/>
        <v>3345.6970000000001</v>
      </c>
      <c r="H20" s="1014">
        <f t="shared" si="0"/>
        <v>4220.0770000000002</v>
      </c>
      <c r="I20" s="1013">
        <f t="shared" ref="I20:J20" si="1">SUM(I7:I19)</f>
        <v>2969.6690000000003</v>
      </c>
      <c r="J20" s="1014">
        <f t="shared" si="1"/>
        <v>3293.1420000000007</v>
      </c>
      <c r="K20" s="1015">
        <f t="shared" ref="K20:L20" si="2">SUM(K7:K19)</f>
        <v>4622.4400000000005</v>
      </c>
      <c r="L20" s="1016">
        <f t="shared" si="2"/>
        <v>4427.299</v>
      </c>
    </row>
    <row r="21" spans="1:12">
      <c r="A21" s="15"/>
      <c r="B21" s="330" t="s">
        <v>912</v>
      </c>
    </row>
    <row r="22" spans="1:12">
      <c r="A22" s="15"/>
      <c r="B22" s="46"/>
    </row>
    <row r="23" spans="1:12">
      <c r="A23" s="15"/>
      <c r="B23" s="15"/>
    </row>
    <row r="24" spans="1:12">
      <c r="A24" s="15"/>
      <c r="B24" s="15"/>
    </row>
  </sheetData>
  <mergeCells count="6">
    <mergeCell ref="K4:L4"/>
    <mergeCell ref="B4:B6"/>
    <mergeCell ref="I4:J4"/>
    <mergeCell ref="G4:H4"/>
    <mergeCell ref="E4:F4"/>
    <mergeCell ref="C4:D4"/>
  </mergeCells>
  <pageMargins left="0.7" right="0.7" top="0.75" bottom="0.75" header="0.3" footer="0.3"/>
  <pageSetup scale="90" orientation="landscape" r:id="rId1"/>
</worksheet>
</file>

<file path=xl/worksheets/sheet40.xml><?xml version="1.0" encoding="utf-8"?>
<worksheet xmlns="http://schemas.openxmlformats.org/spreadsheetml/2006/main" xmlns:r="http://schemas.openxmlformats.org/officeDocument/2006/relationships">
  <sheetPr codeName="Sheet40">
    <pageSetUpPr fitToPage="1"/>
  </sheetPr>
  <dimension ref="A1:M62"/>
  <sheetViews>
    <sheetView showGridLines="0" workbookViewId="0"/>
  </sheetViews>
  <sheetFormatPr defaultRowHeight="15"/>
  <cols>
    <col min="1" max="1" width="8.77734375" style="1353"/>
    <col min="2" max="2" width="12.5546875" customWidth="1"/>
    <col min="3" max="4" width="8.88671875" style="536"/>
    <col min="5" max="6" width="8.88671875" style="643"/>
    <col min="7" max="8" width="8.77734375" style="878"/>
    <col min="9" max="10" width="8.77734375" style="1128"/>
    <col min="11" max="12" width="8.88671875" style="743"/>
  </cols>
  <sheetData>
    <row r="1" spans="1:13">
      <c r="B1" s="47" t="s">
        <v>315</v>
      </c>
      <c r="C1" s="47"/>
      <c r="D1" s="236"/>
      <c r="E1" s="47"/>
      <c r="F1" s="236"/>
      <c r="G1" s="236"/>
      <c r="H1" s="236"/>
      <c r="I1" s="236"/>
      <c r="J1" s="236"/>
      <c r="K1" s="47"/>
      <c r="L1" s="236"/>
    </row>
    <row r="2" spans="1:13" s="277" customFormat="1" ht="9.75" customHeight="1">
      <c r="A2" s="1353"/>
      <c r="B2" s="47"/>
      <c r="C2" s="47"/>
      <c r="D2" s="236"/>
      <c r="E2" s="47"/>
      <c r="F2" s="236"/>
      <c r="G2" s="236"/>
      <c r="H2" s="236"/>
      <c r="I2" s="236"/>
      <c r="J2" s="236"/>
      <c r="K2" s="47"/>
      <c r="L2" s="236"/>
    </row>
    <row r="3" spans="1:13" ht="18.75">
      <c r="B3" s="1597" t="s">
        <v>990</v>
      </c>
      <c r="C3" s="1597"/>
      <c r="D3" s="1597"/>
      <c r="E3" s="1597"/>
      <c r="F3" s="1597"/>
      <c r="G3" s="1597"/>
      <c r="H3" s="1597"/>
      <c r="I3" s="1597"/>
      <c r="J3" s="1597"/>
      <c r="K3" s="1597"/>
      <c r="L3" s="1597"/>
    </row>
    <row r="4" spans="1:13" ht="15.75" thickBot="1">
      <c r="B4" s="143"/>
      <c r="C4" s="47"/>
      <c r="D4" s="236"/>
      <c r="E4" s="47"/>
      <c r="F4" s="236"/>
      <c r="G4" s="236"/>
      <c r="H4" s="236"/>
      <c r="I4" s="236"/>
      <c r="J4" s="236"/>
      <c r="K4" s="47"/>
      <c r="L4" s="236"/>
    </row>
    <row r="5" spans="1:13" ht="21" customHeight="1">
      <c r="B5" s="1490" t="s">
        <v>32</v>
      </c>
      <c r="C5" s="1506">
        <v>2018</v>
      </c>
      <c r="D5" s="1599"/>
      <c r="E5" s="1506">
        <v>2019</v>
      </c>
      <c r="F5" s="1599"/>
      <c r="G5" s="1595">
        <v>2020</v>
      </c>
      <c r="H5" s="1596"/>
      <c r="I5" s="1595">
        <v>2021</v>
      </c>
      <c r="J5" s="1596"/>
      <c r="K5" s="1528">
        <v>2022</v>
      </c>
      <c r="L5" s="1598"/>
      <c r="M5" s="1248"/>
    </row>
    <row r="6" spans="1:13" ht="21" customHeight="1">
      <c r="B6" s="1492"/>
      <c r="C6" s="655" t="s">
        <v>16</v>
      </c>
      <c r="D6" s="655" t="s">
        <v>17</v>
      </c>
      <c r="E6" s="655" t="s">
        <v>16</v>
      </c>
      <c r="F6" s="655" t="s">
        <v>17</v>
      </c>
      <c r="G6" s="655" t="s">
        <v>16</v>
      </c>
      <c r="H6" s="655" t="s">
        <v>17</v>
      </c>
      <c r="I6" s="655" t="s">
        <v>16</v>
      </c>
      <c r="J6" s="655" t="s">
        <v>17</v>
      </c>
      <c r="K6" s="858" t="s">
        <v>16</v>
      </c>
      <c r="L6" s="698" t="s">
        <v>17</v>
      </c>
    </row>
    <row r="7" spans="1:13" s="60" customFormat="1" ht="21" customHeight="1">
      <c r="B7" s="717" t="s">
        <v>43</v>
      </c>
      <c r="C7" s="656">
        <v>662.94722000000002</v>
      </c>
      <c r="D7" s="227">
        <v>2121.4339399999999</v>
      </c>
      <c r="E7" s="767">
        <v>707.34014000000002</v>
      </c>
      <c r="F7" s="768">
        <v>2078.0252599999999</v>
      </c>
      <c r="G7" s="227">
        <v>582.76942000000008</v>
      </c>
      <c r="H7" s="227">
        <v>1929.0079299999998</v>
      </c>
      <c r="I7" s="227">
        <v>638.26147999999989</v>
      </c>
      <c r="J7" s="227">
        <v>1973.1522</v>
      </c>
      <c r="K7" s="1359">
        <f>'IMPOF SELCCROP22'!K7</f>
        <v>743.94599999999991</v>
      </c>
      <c r="L7" s="1360">
        <f>'IMPOF SELCCROP22'!L7</f>
        <v>2639.6209799999997</v>
      </c>
    </row>
    <row r="8" spans="1:13" s="60" customFormat="1" ht="21" customHeight="1">
      <c r="B8" s="147" t="s">
        <v>41</v>
      </c>
      <c r="C8" s="656">
        <v>552.20654999999999</v>
      </c>
      <c r="D8" s="227">
        <v>1812.25191</v>
      </c>
      <c r="E8" s="767">
        <v>434.17459999999994</v>
      </c>
      <c r="F8" s="768">
        <v>1178.18055</v>
      </c>
      <c r="G8" s="227">
        <v>363.01670999999999</v>
      </c>
      <c r="H8" s="227">
        <v>926.29991999999993</v>
      </c>
      <c r="I8" s="227">
        <v>590.57267000000002</v>
      </c>
      <c r="J8" s="227">
        <v>963.06403</v>
      </c>
      <c r="K8" s="1359">
        <f>'IMPOF SELCCROP22'!K8</f>
        <v>1288.2150799999999</v>
      </c>
      <c r="L8" s="1361">
        <f>'IMPOF SELCCROP22'!L8</f>
        <v>1516.3339299999998</v>
      </c>
    </row>
    <row r="9" spans="1:13" s="60" customFormat="1" ht="21" customHeight="1">
      <c r="B9" s="147" t="s">
        <v>55</v>
      </c>
      <c r="C9" s="656">
        <v>112.17385</v>
      </c>
      <c r="D9" s="227">
        <v>570.60204999999996</v>
      </c>
      <c r="E9" s="767">
        <v>255.89089999999999</v>
      </c>
      <c r="F9" s="768">
        <v>1202.2103099999999</v>
      </c>
      <c r="G9" s="227">
        <v>163.97594000000001</v>
      </c>
      <c r="H9" s="227">
        <v>826.22258999999985</v>
      </c>
      <c r="I9" s="227">
        <v>79.980769999999993</v>
      </c>
      <c r="J9" s="227">
        <v>471.37889000000001</v>
      </c>
      <c r="K9" s="1359">
        <f>'IMPOF SELCCROP22'!K9</f>
        <v>316.11561</v>
      </c>
      <c r="L9" s="1361">
        <f>'IMPOF SELCCROP22'!L9</f>
        <v>2126.9345700000003</v>
      </c>
    </row>
    <row r="10" spans="1:13" s="60" customFormat="1" ht="21" customHeight="1">
      <c r="B10" s="147" t="s">
        <v>40</v>
      </c>
      <c r="C10" s="656">
        <v>102.20768</v>
      </c>
      <c r="D10" s="227">
        <v>636.74840999999992</v>
      </c>
      <c r="E10" s="767">
        <v>82.969139999999996</v>
      </c>
      <c r="F10" s="768">
        <v>507.15571999999997</v>
      </c>
      <c r="G10" s="227">
        <v>40.713949999999997</v>
      </c>
      <c r="H10" s="227">
        <v>318.25093000000004</v>
      </c>
      <c r="I10" s="227">
        <v>53.531329999999997</v>
      </c>
      <c r="J10" s="227">
        <v>357.24660000000006</v>
      </c>
      <c r="K10" s="1359">
        <f>'IMPOF SELCCROP22'!K10</f>
        <v>73.589860000000002</v>
      </c>
      <c r="L10" s="1361">
        <f>'IMPOF SELCCROP22'!L10</f>
        <v>653.70726000000002</v>
      </c>
    </row>
    <row r="11" spans="1:13" s="60" customFormat="1" ht="21" customHeight="1">
      <c r="B11" s="147" t="s">
        <v>44</v>
      </c>
      <c r="C11" s="656">
        <v>135.41764999999998</v>
      </c>
      <c r="D11" s="227">
        <v>948.16610000000003</v>
      </c>
      <c r="E11" s="767">
        <v>131.17381</v>
      </c>
      <c r="F11" s="768">
        <v>892.83622999999989</v>
      </c>
      <c r="G11" s="227">
        <v>108.50319</v>
      </c>
      <c r="H11" s="227">
        <v>763.19563000000005</v>
      </c>
      <c r="I11" s="227">
        <v>134.53415000000001</v>
      </c>
      <c r="J11" s="227">
        <v>910.74577999999997</v>
      </c>
      <c r="K11" s="1359">
        <f>'IMPOF SELCCROP22'!K11</f>
        <v>180.78877</v>
      </c>
      <c r="L11" s="1361">
        <f>'IMPOF SELCCROP22'!L11</f>
        <v>1405.79937</v>
      </c>
    </row>
    <row r="12" spans="1:13" s="63" customFormat="1" ht="21" customHeight="1">
      <c r="B12" s="147" t="s">
        <v>922</v>
      </c>
      <c r="C12" s="656">
        <v>2392.6492200000002</v>
      </c>
      <c r="D12" s="227">
        <v>5159.8013300000002</v>
      </c>
      <c r="E12" s="767">
        <v>2476.38303</v>
      </c>
      <c r="F12" s="768">
        <v>5526.6851299999998</v>
      </c>
      <c r="G12" s="227">
        <v>2293.4740400000001</v>
      </c>
      <c r="H12" s="227">
        <v>5146.7221600000003</v>
      </c>
      <c r="I12" s="227">
        <v>2435.1205399999999</v>
      </c>
      <c r="J12" s="227">
        <v>5471.2098099999994</v>
      </c>
      <c r="K12" s="1359">
        <v>4275.5994330000003</v>
      </c>
      <c r="L12" s="1361">
        <v>14805.032939999999</v>
      </c>
      <c r="M12" s="1248"/>
    </row>
    <row r="13" spans="1:13" ht="21" customHeight="1">
      <c r="B13" s="147" t="s">
        <v>299</v>
      </c>
      <c r="C13" s="656">
        <v>365.00626</v>
      </c>
      <c r="D13" s="227">
        <v>2407.0569100000002</v>
      </c>
      <c r="E13" s="767">
        <v>362.59163000000001</v>
      </c>
      <c r="F13" s="768">
        <v>2366.62941</v>
      </c>
      <c r="G13" s="227">
        <v>478.68688000000003</v>
      </c>
      <c r="H13" s="227">
        <v>3051.4131899999998</v>
      </c>
      <c r="I13" s="227">
        <v>638.57365000000004</v>
      </c>
      <c r="J13" s="227">
        <v>2770.2991199999997</v>
      </c>
      <c r="K13" s="1359">
        <f>'IMPOF SELCCROP22'!K12</f>
        <v>550.86522000000002</v>
      </c>
      <c r="L13" s="1361">
        <f>'IMPOF SELCCROP22'!L12</f>
        <v>2764.3467600000004</v>
      </c>
    </row>
    <row r="14" spans="1:13" ht="21" customHeight="1">
      <c r="B14" s="146" t="s">
        <v>300</v>
      </c>
      <c r="C14" s="656">
        <v>1354.4317900000001</v>
      </c>
      <c r="D14" s="227">
        <v>2814.3207400000001</v>
      </c>
      <c r="E14" s="767">
        <v>1267.72153</v>
      </c>
      <c r="F14" s="768">
        <v>3165.2452900000003</v>
      </c>
      <c r="G14" s="227">
        <v>1392.1802299999999</v>
      </c>
      <c r="H14" s="227">
        <v>2620.7843199999998</v>
      </c>
      <c r="I14" s="227">
        <v>1450.7012</v>
      </c>
      <c r="J14" s="227">
        <v>3263.3162000000002</v>
      </c>
      <c r="K14" s="1359">
        <f>'IMPOF SELCCROP22'!K13</f>
        <v>1294.77763</v>
      </c>
      <c r="L14" s="1361">
        <f>'IMPOF SELCCROP22'!L13</f>
        <v>3166.6296600000001</v>
      </c>
    </row>
    <row r="15" spans="1:13" ht="21" customHeight="1">
      <c r="B15" s="150" t="s">
        <v>304</v>
      </c>
      <c r="C15" s="656">
        <v>192.31159000000002</v>
      </c>
      <c r="D15" s="227">
        <v>617.07202000000007</v>
      </c>
      <c r="E15" s="767">
        <v>60.55697</v>
      </c>
      <c r="F15" s="768">
        <v>197.64956999999998</v>
      </c>
      <c r="G15" s="227">
        <v>3454.9985400000005</v>
      </c>
      <c r="H15" s="227">
        <v>7699.9800100000002</v>
      </c>
      <c r="I15" s="227">
        <v>2812.28514</v>
      </c>
      <c r="J15" s="227">
        <v>6565.4859300000007</v>
      </c>
      <c r="K15" s="1359">
        <f>'IMPOF SELCCROP22'!K17</f>
        <v>46.156489999999998</v>
      </c>
      <c r="L15" s="1361">
        <f>'IMPOF SELCCROP22'!L17</f>
        <v>131.57604999999998</v>
      </c>
    </row>
    <row r="16" spans="1:13" ht="21" customHeight="1">
      <c r="B16" s="150" t="s">
        <v>305</v>
      </c>
      <c r="C16" s="656">
        <v>171.18546000000001</v>
      </c>
      <c r="D16" s="227">
        <v>480.83221000000003</v>
      </c>
      <c r="E16" s="767">
        <v>160.21405999999999</v>
      </c>
      <c r="F16" s="768">
        <v>455.86389000000003</v>
      </c>
      <c r="G16" s="227">
        <v>217.11005</v>
      </c>
      <c r="H16" s="227">
        <v>1019.7199700000001</v>
      </c>
      <c r="I16" s="227">
        <v>251.55420000000001</v>
      </c>
      <c r="J16" s="227">
        <v>1041.68379</v>
      </c>
      <c r="K16" s="1359">
        <f>'IMPOF SELCCROP22'!K18</f>
        <v>157.77886999999998</v>
      </c>
      <c r="L16" s="1361">
        <f>'IMPOF SELCCROP22'!L18</f>
        <v>538.89344000000006</v>
      </c>
    </row>
    <row r="17" spans="1:12" ht="21" customHeight="1">
      <c r="B17" s="377" t="s">
        <v>306</v>
      </c>
      <c r="C17" s="656">
        <v>189.14537999999999</v>
      </c>
      <c r="D17" s="227">
        <v>526.54395</v>
      </c>
      <c r="E17" s="767">
        <v>222.29955000000001</v>
      </c>
      <c r="F17" s="768">
        <v>728.26085999999998</v>
      </c>
      <c r="G17" s="227">
        <v>895.98669999999993</v>
      </c>
      <c r="H17" s="227">
        <v>3531.5183200000006</v>
      </c>
      <c r="I17" s="227">
        <v>699.57114999999999</v>
      </c>
      <c r="J17" s="227">
        <v>3141.7899000000002</v>
      </c>
      <c r="K17" s="1359">
        <f>'IMPOF SELCCROP22'!K19</f>
        <v>218.295162</v>
      </c>
      <c r="L17" s="1361">
        <f>'IMPOF SELCCROP22'!L19</f>
        <v>689.1188800000001</v>
      </c>
    </row>
    <row r="18" spans="1:12" ht="21" customHeight="1">
      <c r="B18" s="150" t="s">
        <v>59</v>
      </c>
      <c r="C18" s="657" t="s">
        <v>307</v>
      </c>
      <c r="D18" s="227">
        <v>9.6027199999999997</v>
      </c>
      <c r="E18" s="767">
        <v>4.6238000000000001</v>
      </c>
      <c r="F18" s="768">
        <v>44.20035</v>
      </c>
      <c r="G18" s="227">
        <v>40.868680000000005</v>
      </c>
      <c r="H18" s="227">
        <v>114.60612</v>
      </c>
      <c r="I18" s="227">
        <v>29.880990000000001</v>
      </c>
      <c r="J18" s="227">
        <v>88.546459999999996</v>
      </c>
      <c r="K18" s="1359">
        <f>'IMPOF SELCCROP22'!K20</f>
        <v>1.9574500000000001</v>
      </c>
      <c r="L18" s="1361">
        <f>'IMPOF SELCCROP22'!L20</f>
        <v>16.011659999999999</v>
      </c>
    </row>
    <row r="19" spans="1:12" ht="21" customHeight="1">
      <c r="B19" s="150" t="s">
        <v>308</v>
      </c>
      <c r="C19" s="658">
        <v>5.0000000000000001E-3</v>
      </c>
      <c r="D19" s="227">
        <v>2.1733500000000001</v>
      </c>
      <c r="E19" s="767">
        <v>1.2070999999999998</v>
      </c>
      <c r="F19" s="768">
        <v>9.7362299999999991</v>
      </c>
      <c r="G19" s="227">
        <v>117.54207</v>
      </c>
      <c r="H19" s="227">
        <v>324.74005</v>
      </c>
      <c r="I19" s="227">
        <v>98.328890000000001</v>
      </c>
      <c r="J19" s="227">
        <v>338.86994000000004</v>
      </c>
      <c r="K19" s="1359">
        <f>'IMPOF SELCCROP22'!K21</f>
        <v>0.24718000000000001</v>
      </c>
      <c r="L19" s="1361">
        <f>'IMPOF SELCCROP22'!L21</f>
        <v>3.7656800000000001</v>
      </c>
    </row>
    <row r="20" spans="1:12" ht="21" customHeight="1">
      <c r="B20" s="150" t="s">
        <v>51</v>
      </c>
      <c r="C20" s="309">
        <v>0</v>
      </c>
      <c r="D20" s="309">
        <v>0</v>
      </c>
      <c r="E20" s="767">
        <v>0</v>
      </c>
      <c r="F20" s="768">
        <v>0</v>
      </c>
      <c r="G20" s="227">
        <v>101.54223</v>
      </c>
      <c r="H20" s="227">
        <v>326.05627999999996</v>
      </c>
      <c r="I20" s="227">
        <v>113.85934</v>
      </c>
      <c r="J20" s="227">
        <v>372.00126999999998</v>
      </c>
      <c r="K20" s="1359">
        <f>'IMPOF SELCCROP22'!K22</f>
        <v>0</v>
      </c>
      <c r="L20" s="1361">
        <f>'IMPOF SELCCROP22'!L22</f>
        <v>0</v>
      </c>
    </row>
    <row r="21" spans="1:12" ht="21" customHeight="1">
      <c r="B21" s="377" t="s">
        <v>309</v>
      </c>
      <c r="C21" s="656">
        <v>24.194569999999999</v>
      </c>
      <c r="D21" s="227">
        <v>157.16033999999999</v>
      </c>
      <c r="E21" s="767">
        <v>18.68272</v>
      </c>
      <c r="F21" s="768">
        <v>98.113810000000001</v>
      </c>
      <c r="G21" s="227">
        <v>0.54322999999999999</v>
      </c>
      <c r="H21" s="227">
        <v>7.1358600000000001</v>
      </c>
      <c r="I21" s="227">
        <v>0.61491999999999991</v>
      </c>
      <c r="J21" s="227">
        <v>6.2527799999999996</v>
      </c>
      <c r="K21" s="1359">
        <f>'IMPOF SELCCROP22'!K23</f>
        <v>25.509360000000001</v>
      </c>
      <c r="L21" s="1361">
        <f>'IMPOF SELCCROP22'!L23</f>
        <v>169.82794999999999</v>
      </c>
    </row>
    <row r="22" spans="1:12" ht="21" customHeight="1">
      <c r="B22" s="377" t="s">
        <v>310</v>
      </c>
      <c r="C22" s="656">
        <v>52.936799999999998</v>
      </c>
      <c r="D22" s="227">
        <v>168.32841000000002</v>
      </c>
      <c r="E22" s="767">
        <v>55.743080000000006</v>
      </c>
      <c r="F22" s="768">
        <v>281.78877999999997</v>
      </c>
      <c r="G22" s="227">
        <v>2.1409999999999998E-2</v>
      </c>
      <c r="H22" s="227">
        <v>0.61658000000000002</v>
      </c>
      <c r="I22" s="227">
        <v>0</v>
      </c>
      <c r="J22" s="227">
        <v>0</v>
      </c>
      <c r="K22" s="1359">
        <f>'IMPOF SELCCROP22'!K24</f>
        <v>50.762</v>
      </c>
      <c r="L22" s="1361">
        <f>'IMPOF SELCCROP22'!L24</f>
        <v>233.05752000000001</v>
      </c>
    </row>
    <row r="23" spans="1:12" ht="21" customHeight="1">
      <c r="B23" s="377" t="s">
        <v>311</v>
      </c>
      <c r="C23" s="656">
        <v>408.31502</v>
      </c>
      <c r="D23" s="227">
        <v>1722.7271899999998</v>
      </c>
      <c r="E23" s="767">
        <v>409.83317</v>
      </c>
      <c r="F23" s="768">
        <v>1698.1121400000002</v>
      </c>
      <c r="G23" s="227">
        <v>8.9999999999999993E-3</v>
      </c>
      <c r="H23" s="227">
        <v>0.59799999999999998</v>
      </c>
      <c r="I23" s="227">
        <v>0</v>
      </c>
      <c r="J23" s="227">
        <v>0</v>
      </c>
      <c r="K23" s="1359">
        <f>'IMPOF SELCCROP22'!K25</f>
        <v>2246.6239799999998</v>
      </c>
      <c r="L23" s="1361">
        <f>'IMPOF SELCCROP22'!L25</f>
        <v>2182.1257900000001</v>
      </c>
    </row>
    <row r="24" spans="1:12" ht="21" customHeight="1">
      <c r="B24" s="377" t="s">
        <v>312</v>
      </c>
      <c r="C24" s="656">
        <v>241.33867000000001</v>
      </c>
      <c r="D24" s="227">
        <v>1953.3228300000001</v>
      </c>
      <c r="E24" s="767">
        <v>270.00479000000001</v>
      </c>
      <c r="F24" s="768">
        <v>2189.8121900000001</v>
      </c>
      <c r="G24" s="227">
        <v>13.698379999999998</v>
      </c>
      <c r="H24" s="227">
        <v>68.226420000000005</v>
      </c>
      <c r="I24" s="227">
        <v>18.182830000000003</v>
      </c>
      <c r="J24" s="227">
        <v>80.093130000000002</v>
      </c>
      <c r="K24" s="1359">
        <f>'IMPOF SELCCROP22'!K26</f>
        <v>232.69339200000002</v>
      </c>
      <c r="L24" s="1361">
        <f>'IMPOF SELCCROP22'!L26</f>
        <v>2356.83797</v>
      </c>
    </row>
    <row r="25" spans="1:12" ht="21" customHeight="1" thickBot="1">
      <c r="B25" s="378" t="s">
        <v>313</v>
      </c>
      <c r="C25" s="659">
        <v>101.66633</v>
      </c>
      <c r="D25" s="660">
        <v>495.98232000000002</v>
      </c>
      <c r="E25" s="710">
        <v>128.24959999999999</v>
      </c>
      <c r="F25" s="660">
        <v>631.43682000000001</v>
      </c>
      <c r="G25" s="660">
        <v>40.898699999999998</v>
      </c>
      <c r="H25" s="660">
        <v>136.97730000000001</v>
      </c>
      <c r="I25" s="660">
        <v>37.796489999999999</v>
      </c>
      <c r="J25" s="660">
        <v>151.03417000000002</v>
      </c>
      <c r="K25" s="659">
        <f>'IMPOF SELCCROP22'!K27</f>
        <v>127.32028</v>
      </c>
      <c r="L25" s="1362">
        <f>'IMPOF SELCCROP22'!L27</f>
        <v>870.96822999999995</v>
      </c>
    </row>
    <row r="26" spans="1:12">
      <c r="B26" s="718" t="s">
        <v>803</v>
      </c>
      <c r="C26" s="47"/>
      <c r="D26" s="236"/>
      <c r="E26" s="47"/>
      <c r="F26" s="236"/>
      <c r="G26" s="236"/>
      <c r="H26" s="236"/>
      <c r="I26" s="236"/>
      <c r="J26" s="236"/>
      <c r="K26" s="1358"/>
      <c r="L26" s="1358"/>
    </row>
    <row r="27" spans="1:12" s="365" customFormat="1">
      <c r="A27" s="1353"/>
      <c r="B27" s="719" t="s">
        <v>770</v>
      </c>
      <c r="C27" s="47"/>
      <c r="D27" s="236"/>
      <c r="E27" s="47"/>
      <c r="F27" s="236"/>
      <c r="G27" s="236"/>
      <c r="H27" s="236"/>
      <c r="I27" s="236"/>
      <c r="J27" s="236"/>
      <c r="K27" s="47"/>
      <c r="L27" s="236"/>
    </row>
    <row r="28" spans="1:12">
      <c r="B28" s="151" t="s">
        <v>316</v>
      </c>
      <c r="C28" s="47"/>
      <c r="D28" s="236"/>
      <c r="E28" s="47"/>
      <c r="F28" s="236"/>
      <c r="G28" s="236"/>
      <c r="H28" s="236"/>
      <c r="I28" s="236"/>
      <c r="J28" s="236"/>
      <c r="K28" s="47"/>
      <c r="L28" s="236"/>
    </row>
    <row r="29" spans="1:12">
      <c r="B29" s="47"/>
      <c r="C29" s="47"/>
      <c r="D29" s="236"/>
      <c r="E29" s="47"/>
      <c r="F29" s="236"/>
      <c r="G29" s="236"/>
      <c r="H29" s="236"/>
      <c r="I29" s="236"/>
      <c r="J29" s="236"/>
      <c r="K29" s="47"/>
      <c r="L29" s="236"/>
    </row>
    <row r="30" spans="1:12">
      <c r="B30" s="143"/>
      <c r="C30" s="236"/>
      <c r="D30" s="236"/>
      <c r="E30" s="236"/>
      <c r="F30" s="236"/>
      <c r="G30" s="236"/>
      <c r="H30" s="236"/>
      <c r="I30" s="236"/>
      <c r="J30" s="236"/>
      <c r="K30" s="236"/>
      <c r="L30" s="236"/>
    </row>
    <row r="31" spans="1:12">
      <c r="B31" s="330"/>
    </row>
    <row r="32" spans="1:12">
      <c r="C32" s="410"/>
      <c r="D32" s="410"/>
      <c r="E32" s="536"/>
      <c r="F32" s="536"/>
    </row>
    <row r="33" spans="2:12">
      <c r="C33" s="410"/>
      <c r="D33" s="410"/>
      <c r="E33" s="536"/>
      <c r="F33" s="536"/>
    </row>
    <row r="34" spans="2:12">
      <c r="C34" s="410"/>
      <c r="D34" s="410"/>
      <c r="E34" s="536"/>
      <c r="F34" s="536"/>
    </row>
    <row r="35" spans="2:12">
      <c r="C35" s="410"/>
      <c r="D35" s="410"/>
      <c r="E35" s="536"/>
      <c r="F35" s="536"/>
    </row>
    <row r="36" spans="2:12">
      <c r="C36" s="142"/>
      <c r="D36" s="245"/>
      <c r="E36" s="142"/>
      <c r="F36" s="245"/>
      <c r="G36" s="245"/>
      <c r="H36" s="245"/>
      <c r="I36" s="245"/>
      <c r="J36" s="245"/>
      <c r="K36" s="142"/>
      <c r="L36" s="245"/>
    </row>
    <row r="37" spans="2:12">
      <c r="C37" s="410"/>
      <c r="D37" s="410"/>
      <c r="E37" s="536"/>
      <c r="F37" s="31"/>
      <c r="G37" s="31"/>
      <c r="H37" s="31"/>
      <c r="I37" s="31"/>
      <c r="J37" s="31"/>
      <c r="L37" s="31"/>
    </row>
    <row r="38" spans="2:12">
      <c r="C38" s="358" t="s">
        <v>472</v>
      </c>
      <c r="D38" s="60"/>
      <c r="E38" s="60"/>
      <c r="F38" s="31"/>
      <c r="G38" s="31"/>
      <c r="H38" s="31"/>
      <c r="I38" s="31"/>
      <c r="J38" s="31"/>
      <c r="K38" s="31"/>
      <c r="L38" s="29"/>
    </row>
    <row r="39" spans="2:12">
      <c r="B39" s="1298"/>
      <c r="C39" s="1298" t="s">
        <v>43</v>
      </c>
      <c r="D39" s="1298" t="s">
        <v>41</v>
      </c>
      <c r="E39" s="1298" t="s">
        <v>40</v>
      </c>
      <c r="F39" s="1298" t="s">
        <v>44</v>
      </c>
      <c r="G39" s="29"/>
      <c r="H39" s="29"/>
      <c r="I39" s="29"/>
      <c r="J39" s="29"/>
      <c r="K39" s="29"/>
      <c r="L39" s="29"/>
    </row>
    <row r="40" spans="2:12">
      <c r="B40" s="1298">
        <v>2015</v>
      </c>
      <c r="C40" s="56">
        <v>740.90741000000003</v>
      </c>
      <c r="D40" s="56">
        <v>614.60532000000001</v>
      </c>
      <c r="E40" s="56">
        <v>138.79689999999999</v>
      </c>
      <c r="F40" s="56">
        <v>123.05450999999999</v>
      </c>
    </row>
    <row r="41" spans="2:12">
      <c r="B41" s="1298">
        <v>2016</v>
      </c>
      <c r="C41" s="56">
        <v>584.49713999999994</v>
      </c>
      <c r="D41" s="56">
        <v>416.11158</v>
      </c>
      <c r="E41" s="56">
        <v>82.237290000000002</v>
      </c>
      <c r="F41" s="56">
        <v>73.390619999999998</v>
      </c>
    </row>
    <row r="42" spans="2:12">
      <c r="B42" s="1298">
        <v>2017</v>
      </c>
      <c r="C42" s="56">
        <v>782.60594999999989</v>
      </c>
      <c r="D42" s="56">
        <v>670.19389999999999</v>
      </c>
      <c r="E42" s="56">
        <v>159.00084000000004</v>
      </c>
      <c r="F42" s="56">
        <v>151.21581</v>
      </c>
    </row>
    <row r="43" spans="2:12">
      <c r="B43" s="1298">
        <v>2018</v>
      </c>
      <c r="C43" s="56">
        <v>662.94722000000002</v>
      </c>
      <c r="D43" s="56">
        <v>552.20654999999999</v>
      </c>
      <c r="E43" s="56">
        <v>102.20768</v>
      </c>
      <c r="F43" s="56">
        <v>135.41764999999998</v>
      </c>
    </row>
    <row r="44" spans="2:12">
      <c r="B44" s="1298">
        <v>2019</v>
      </c>
      <c r="C44" s="56">
        <v>707.34014000000002</v>
      </c>
      <c r="D44" s="56">
        <v>434.17459999999994</v>
      </c>
      <c r="E44" s="56">
        <v>82.969139999999996</v>
      </c>
      <c r="F44" s="56">
        <v>131.17381</v>
      </c>
    </row>
    <row r="45" spans="2:12">
      <c r="B45" s="1298">
        <v>2020</v>
      </c>
      <c r="C45" s="56">
        <v>582.76942000000008</v>
      </c>
      <c r="D45" s="56">
        <v>363.01670999999999</v>
      </c>
      <c r="E45" s="56">
        <v>40.713949999999997</v>
      </c>
      <c r="F45" s="56">
        <v>108.50319</v>
      </c>
    </row>
    <row r="46" spans="2:12">
      <c r="B46" s="1298">
        <v>2021</v>
      </c>
      <c r="C46" s="56">
        <v>638.26147999999989</v>
      </c>
      <c r="D46" s="56">
        <v>590.57267000000002</v>
      </c>
      <c r="E46" s="56">
        <v>53.531329999999997</v>
      </c>
      <c r="F46" s="56">
        <v>134.53415000000001</v>
      </c>
    </row>
    <row r="47" spans="2:12">
      <c r="B47" s="1300">
        <v>2022</v>
      </c>
      <c r="C47" s="383">
        <f>K7</f>
        <v>743.94599999999991</v>
      </c>
      <c r="D47" s="383">
        <f>K8</f>
        <v>1288.2150799999999</v>
      </c>
      <c r="E47" s="383">
        <f>K10</f>
        <v>73.589860000000002</v>
      </c>
      <c r="F47" s="383">
        <f>K11</f>
        <v>180.78877</v>
      </c>
    </row>
    <row r="48" spans="2:12">
      <c r="B48" s="142"/>
    </row>
    <row r="49" spans="2:7">
      <c r="B49" s="142"/>
    </row>
    <row r="50" spans="2:7">
      <c r="B50" s="142"/>
    </row>
    <row r="51" spans="2:7">
      <c r="B51" s="142"/>
      <c r="D51" s="56"/>
      <c r="E51" s="56"/>
      <c r="F51" s="56"/>
      <c r="G51" s="56"/>
    </row>
    <row r="52" spans="2:7">
      <c r="B52" s="142"/>
      <c r="D52" s="56"/>
      <c r="E52" s="56"/>
      <c r="F52" s="56"/>
      <c r="G52" s="56"/>
    </row>
    <row r="53" spans="2:7">
      <c r="B53" s="142"/>
      <c r="D53" s="56"/>
      <c r="E53" s="56"/>
      <c r="F53" s="56"/>
      <c r="G53" s="56"/>
    </row>
    <row r="54" spans="2:7">
      <c r="B54" s="142"/>
      <c r="D54" s="56"/>
      <c r="E54" s="56"/>
      <c r="F54" s="56"/>
      <c r="G54" s="56"/>
    </row>
    <row r="55" spans="2:7">
      <c r="B55" s="15"/>
      <c r="D55" s="56"/>
      <c r="E55" s="56"/>
      <c r="F55" s="56"/>
      <c r="G55" s="56"/>
    </row>
    <row r="56" spans="2:7">
      <c r="B56" s="15"/>
      <c r="D56" s="56"/>
      <c r="E56" s="56"/>
      <c r="F56" s="56"/>
      <c r="G56" s="56"/>
    </row>
    <row r="57" spans="2:7">
      <c r="B57" s="15"/>
      <c r="D57" s="56"/>
      <c r="E57" s="56"/>
      <c r="F57" s="56"/>
      <c r="G57" s="56"/>
    </row>
    <row r="58" spans="2:7">
      <c r="B58" s="15"/>
    </row>
    <row r="59" spans="2:7">
      <c r="B59" s="15"/>
    </row>
    <row r="60" spans="2:7">
      <c r="B60" s="15"/>
    </row>
    <row r="61" spans="2:7">
      <c r="B61" s="15"/>
    </row>
    <row r="62" spans="2:7">
      <c r="B62" s="15"/>
    </row>
  </sheetData>
  <mergeCells count="7">
    <mergeCell ref="I5:J5"/>
    <mergeCell ref="G5:H5"/>
    <mergeCell ref="B3:L3"/>
    <mergeCell ref="K5:L5"/>
    <mergeCell ref="B5:B6"/>
    <mergeCell ref="E5:F5"/>
    <mergeCell ref="C5:D5"/>
  </mergeCells>
  <pageMargins left="0.7" right="0.7" top="0.75" bottom="0.75" header="0.3" footer="0.3"/>
  <pageSetup scale="52" orientation="landscape" r:id="rId1"/>
  <ignoredErrors>
    <ignoredError sqref="C47:F47" unlockedFormula="1"/>
  </ignoredErrors>
  <drawing r:id="rId2"/>
</worksheet>
</file>

<file path=xl/worksheets/sheet41.xml><?xml version="1.0" encoding="utf-8"?>
<worksheet xmlns="http://schemas.openxmlformats.org/spreadsheetml/2006/main" xmlns:r="http://schemas.openxmlformats.org/officeDocument/2006/relationships">
  <sheetPr codeName="Sheet41"/>
  <dimension ref="A1:E73"/>
  <sheetViews>
    <sheetView showGridLines="0" workbookViewId="0"/>
  </sheetViews>
  <sheetFormatPr defaultColWidth="8.77734375" defaultRowHeight="15"/>
  <cols>
    <col min="1" max="1" width="8.77734375" style="831"/>
    <col min="2" max="2" width="29.6640625" style="63" customWidth="1"/>
    <col min="3" max="3" width="14.109375" style="831" customWidth="1"/>
    <col min="4" max="4" width="13" style="831" customWidth="1"/>
    <col min="5" max="5" width="8.88671875" style="831" customWidth="1"/>
    <col min="6" max="16384" width="8.77734375" style="831"/>
  </cols>
  <sheetData>
    <row r="1" spans="1:5">
      <c r="A1" s="15"/>
      <c r="B1" s="149" t="s">
        <v>317</v>
      </c>
      <c r="C1" s="15"/>
      <c r="D1" s="15"/>
      <c r="E1" s="15"/>
    </row>
    <row r="2" spans="1:5">
      <c r="A2" s="15"/>
      <c r="B2" s="149"/>
      <c r="C2" s="15"/>
      <c r="D2" s="15"/>
      <c r="E2" s="15"/>
    </row>
    <row r="3" spans="1:5" ht="18.75">
      <c r="A3" s="15"/>
      <c r="B3" s="1601" t="s">
        <v>991</v>
      </c>
      <c r="C3" s="1601"/>
      <c r="D3" s="1601"/>
      <c r="E3" s="714"/>
    </row>
    <row r="4" spans="1:5" ht="15.75" thickBot="1">
      <c r="A4" s="15"/>
      <c r="B4" s="29"/>
      <c r="C4" s="18"/>
      <c r="D4" s="18"/>
      <c r="E4" s="18"/>
    </row>
    <row r="5" spans="1:5" ht="15.75">
      <c r="A5" s="15"/>
      <c r="B5" s="1523" t="s">
        <v>269</v>
      </c>
      <c r="C5" s="1600">
        <v>2022</v>
      </c>
      <c r="D5" s="1516"/>
      <c r="E5" s="18"/>
    </row>
    <row r="6" spans="1:5" ht="18" customHeight="1">
      <c r="A6" s="15"/>
      <c r="B6" s="1524"/>
      <c r="C6" s="642" t="s">
        <v>318</v>
      </c>
      <c r="D6" s="809" t="s">
        <v>319</v>
      </c>
      <c r="E6" s="18"/>
    </row>
    <row r="7" spans="1:5" ht="18" customHeight="1">
      <c r="A7" s="15"/>
      <c r="B7" s="131" t="s">
        <v>882</v>
      </c>
      <c r="C7" s="828">
        <f>SUM(C8:C16)</f>
        <v>6985817.0799999991</v>
      </c>
      <c r="D7" s="828">
        <f>SUM(D8:D16)</f>
        <v>9492663.4800000004</v>
      </c>
      <c r="E7" s="18"/>
    </row>
    <row r="8" spans="1:5" ht="18" customHeight="1">
      <c r="A8" s="15"/>
      <c r="B8" s="377" t="s">
        <v>320</v>
      </c>
      <c r="C8" s="1411">
        <v>1323694.2</v>
      </c>
      <c r="D8" s="1412">
        <v>2325124.37</v>
      </c>
      <c r="E8" s="18"/>
    </row>
    <row r="9" spans="1:5" ht="18" customHeight="1">
      <c r="A9" s="15"/>
      <c r="B9" s="377" t="s">
        <v>854</v>
      </c>
      <c r="C9" s="1411">
        <v>3697351.94</v>
      </c>
      <c r="D9" s="1412">
        <v>4456044.62</v>
      </c>
      <c r="E9" s="18"/>
    </row>
    <row r="10" spans="1:5" ht="18" customHeight="1">
      <c r="A10" s="15"/>
      <c r="B10" s="377" t="s">
        <v>883</v>
      </c>
      <c r="C10" s="1411">
        <v>224305.13</v>
      </c>
      <c r="D10" s="1412">
        <v>822540.57</v>
      </c>
      <c r="E10" s="18"/>
    </row>
    <row r="11" spans="1:5" s="1029" customFormat="1" ht="18" customHeight="1">
      <c r="A11" s="15"/>
      <c r="B11" s="377" t="s">
        <v>1080</v>
      </c>
      <c r="C11" s="1411">
        <v>25833.07</v>
      </c>
      <c r="D11" s="1412">
        <v>64717.46</v>
      </c>
      <c r="E11" s="18"/>
    </row>
    <row r="12" spans="1:5" ht="18" customHeight="1">
      <c r="A12" s="15"/>
      <c r="B12" s="377" t="s">
        <v>1081</v>
      </c>
      <c r="C12" s="1411">
        <v>41700.89</v>
      </c>
      <c r="D12" s="1412">
        <v>166773.01</v>
      </c>
      <c r="E12" s="18"/>
    </row>
    <row r="13" spans="1:5" s="1419" customFormat="1" ht="18" customHeight="1">
      <c r="A13" s="15"/>
      <c r="B13" s="377" t="s">
        <v>1078</v>
      </c>
      <c r="C13" s="1421">
        <v>100.45</v>
      </c>
      <c r="D13" s="1422">
        <v>110</v>
      </c>
      <c r="E13" s="18"/>
    </row>
    <row r="14" spans="1:5" s="1419" customFormat="1" ht="18" customHeight="1">
      <c r="A14" s="15"/>
      <c r="B14" s="377" t="s">
        <v>887</v>
      </c>
      <c r="C14" s="1421">
        <v>399964.68</v>
      </c>
      <c r="D14" s="1422">
        <v>534002.54</v>
      </c>
      <c r="E14" s="18"/>
    </row>
    <row r="15" spans="1:5" s="1419" customFormat="1" ht="18" customHeight="1">
      <c r="A15" s="15"/>
      <c r="B15" s="377" t="s">
        <v>888</v>
      </c>
      <c r="C15" s="1421">
        <v>392.72</v>
      </c>
      <c r="D15" s="1422">
        <v>2150.91</v>
      </c>
      <c r="E15" s="18"/>
    </row>
    <row r="16" spans="1:5" s="1419" customFormat="1" ht="18" customHeight="1">
      <c r="A16" s="15"/>
      <c r="B16" s="377" t="s">
        <v>885</v>
      </c>
      <c r="C16" s="1421">
        <v>1272474</v>
      </c>
      <c r="D16" s="1422">
        <v>1121200</v>
      </c>
      <c r="E16" s="18"/>
    </row>
    <row r="17" spans="1:5" ht="18" customHeight="1">
      <c r="A17" s="15"/>
      <c r="B17" s="131" t="s">
        <v>1079</v>
      </c>
      <c r="C17" s="1408">
        <f>SUM(C18:C18)</f>
        <v>35</v>
      </c>
      <c r="D17" s="1420">
        <f>SUM(D18:D18)</f>
        <v>2840.53</v>
      </c>
      <c r="E17" s="18"/>
    </row>
    <row r="18" spans="1:5" ht="18" customHeight="1">
      <c r="A18" s="15"/>
      <c r="B18" s="377" t="s">
        <v>883</v>
      </c>
      <c r="C18" s="1411">
        <v>35</v>
      </c>
      <c r="D18" s="1412">
        <v>2840.53</v>
      </c>
      <c r="E18" s="18"/>
    </row>
    <row r="19" spans="1:5" ht="15.75">
      <c r="A19" s="15"/>
      <c r="B19" s="716" t="s">
        <v>890</v>
      </c>
      <c r="C19" s="863">
        <f>SUM(C20:C24)</f>
        <v>1399949.7200000002</v>
      </c>
      <c r="D19" s="1052">
        <f>SUM(D20:D24)</f>
        <v>3641588.04</v>
      </c>
      <c r="E19" s="18"/>
    </row>
    <row r="20" spans="1:5" ht="15.75">
      <c r="A20" s="15"/>
      <c r="B20" s="377" t="s">
        <v>889</v>
      </c>
      <c r="C20" s="1413">
        <v>104610.2</v>
      </c>
      <c r="D20" s="1410">
        <v>254334</v>
      </c>
      <c r="E20" s="18"/>
    </row>
    <row r="21" spans="1:5" ht="15.75">
      <c r="A21" s="15"/>
      <c r="B21" s="377" t="s">
        <v>326</v>
      </c>
      <c r="C21" s="1409">
        <v>1059145.22</v>
      </c>
      <c r="D21" s="1410">
        <v>2736912.99</v>
      </c>
      <c r="E21" s="18"/>
    </row>
    <row r="22" spans="1:5" ht="15.75">
      <c r="A22" s="15"/>
      <c r="B22" s="377" t="s">
        <v>886</v>
      </c>
      <c r="C22" s="1409">
        <v>212374.1</v>
      </c>
      <c r="D22" s="1410">
        <v>591441.05000000005</v>
      </c>
      <c r="E22" s="18"/>
    </row>
    <row r="23" spans="1:5" ht="15.75">
      <c r="A23" s="15"/>
      <c r="B23" s="377" t="s">
        <v>891</v>
      </c>
      <c r="C23" s="1409">
        <v>23815.84</v>
      </c>
      <c r="D23" s="1410">
        <v>58840</v>
      </c>
      <c r="E23" s="18"/>
    </row>
    <row r="24" spans="1:5" s="1029" customFormat="1" ht="15.75">
      <c r="A24" s="15"/>
      <c r="B24" s="377" t="s">
        <v>927</v>
      </c>
      <c r="C24" s="1409">
        <v>4.3600000000000003</v>
      </c>
      <c r="D24" s="1410">
        <v>60</v>
      </c>
      <c r="E24" s="18"/>
    </row>
    <row r="25" spans="1:5" s="1029" customFormat="1" ht="15.75">
      <c r="A25" s="15"/>
      <c r="B25" s="131" t="s">
        <v>930</v>
      </c>
      <c r="C25" s="864">
        <f>SUM(C26:C26)</f>
        <v>30.04</v>
      </c>
      <c r="D25" s="865">
        <f>SUM(D26:D26)</f>
        <v>1955.42</v>
      </c>
      <c r="E25" s="18"/>
    </row>
    <row r="26" spans="1:5" s="1029" customFormat="1" ht="15.75">
      <c r="A26" s="15"/>
      <c r="B26" s="377" t="s">
        <v>886</v>
      </c>
      <c r="C26" s="1409">
        <v>30.04</v>
      </c>
      <c r="D26" s="1410">
        <v>1955.42</v>
      </c>
      <c r="E26" s="18"/>
    </row>
    <row r="27" spans="1:5" s="1029" customFormat="1" ht="15.75">
      <c r="A27" s="15"/>
      <c r="B27" s="716" t="s">
        <v>338</v>
      </c>
      <c r="C27" s="864">
        <f>SUM(C28:C28)</f>
        <v>40</v>
      </c>
      <c r="D27" s="865">
        <f>SUM(D28:D28)</f>
        <v>1625.62</v>
      </c>
      <c r="E27" s="18"/>
    </row>
    <row r="28" spans="1:5" s="1029" customFormat="1" ht="15.75">
      <c r="A28" s="15"/>
      <c r="B28" s="377" t="s">
        <v>883</v>
      </c>
      <c r="C28" s="1409">
        <v>40</v>
      </c>
      <c r="D28" s="1410">
        <v>1625.62</v>
      </c>
      <c r="E28" s="18"/>
    </row>
    <row r="29" spans="1:5" ht="15.75">
      <c r="A29" s="15"/>
      <c r="B29" s="131" t="s">
        <v>855</v>
      </c>
      <c r="C29" s="864">
        <f>SUM(C30:C35)</f>
        <v>5494024.7400000002</v>
      </c>
      <c r="D29" s="865">
        <f>SUM(D30:D35)</f>
        <v>5288385</v>
      </c>
      <c r="E29" s="18"/>
    </row>
    <row r="30" spans="1:5" ht="15" customHeight="1">
      <c r="A30" s="15"/>
      <c r="B30" s="377" t="s">
        <v>320</v>
      </c>
      <c r="C30" s="1414">
        <v>1216379</v>
      </c>
      <c r="D30" s="1415">
        <v>2039491.92</v>
      </c>
      <c r="E30" s="18"/>
    </row>
    <row r="31" spans="1:5" ht="15.75">
      <c r="A31" s="15"/>
      <c r="B31" s="377" t="s">
        <v>854</v>
      </c>
      <c r="C31" s="1414">
        <v>2605732.39</v>
      </c>
      <c r="D31" s="1415">
        <v>1614519.03</v>
      </c>
      <c r="E31" s="18"/>
    </row>
    <row r="32" spans="1:5" ht="15.75">
      <c r="A32" s="15"/>
      <c r="B32" s="377" t="s">
        <v>926</v>
      </c>
      <c r="C32" s="1414">
        <v>1801.49</v>
      </c>
      <c r="D32" s="1415">
        <v>8351.09</v>
      </c>
      <c r="E32" s="18"/>
    </row>
    <row r="33" spans="1:5" s="1396" customFormat="1" ht="15.75">
      <c r="A33" s="15"/>
      <c r="B33" s="377" t="s">
        <v>884</v>
      </c>
      <c r="C33" s="1414">
        <v>1850</v>
      </c>
      <c r="D33" s="1416">
        <v>3973.46</v>
      </c>
      <c r="E33" s="18"/>
    </row>
    <row r="34" spans="1:5" ht="15.75">
      <c r="A34" s="15"/>
      <c r="B34" s="377" t="s">
        <v>927</v>
      </c>
      <c r="C34" s="1414">
        <v>395787.86</v>
      </c>
      <c r="D34" s="1415">
        <v>500849.5</v>
      </c>
      <c r="E34" s="18"/>
    </row>
    <row r="35" spans="1:5" ht="15.75">
      <c r="B35" s="377" t="s">
        <v>885</v>
      </c>
      <c r="C35" s="1414">
        <v>1272474</v>
      </c>
      <c r="D35" s="1415">
        <v>1121200</v>
      </c>
    </row>
    <row r="36" spans="1:5" ht="15.75">
      <c r="B36" s="131" t="s">
        <v>329</v>
      </c>
      <c r="C36" s="864">
        <f>SUM(C37:C41)</f>
        <v>575.80999999999995</v>
      </c>
      <c r="D36" s="1406">
        <f>SUM(D37:D41)</f>
        <v>6303.32</v>
      </c>
    </row>
    <row r="37" spans="1:5" s="1396" customFormat="1" ht="15.75">
      <c r="B37" s="377" t="s">
        <v>889</v>
      </c>
      <c r="C37" s="1413">
        <v>36</v>
      </c>
      <c r="D37" s="1410">
        <v>720</v>
      </c>
    </row>
    <row r="38" spans="1:5" ht="15.75">
      <c r="A38" s="15"/>
      <c r="B38" s="377" t="s">
        <v>326</v>
      </c>
      <c r="C38" s="1413">
        <v>151.69</v>
      </c>
      <c r="D38" s="1410">
        <v>1950</v>
      </c>
      <c r="E38" s="18"/>
    </row>
    <row r="39" spans="1:5" s="1029" customFormat="1" ht="15.75">
      <c r="A39" s="15"/>
      <c r="B39" s="377" t="s">
        <v>928</v>
      </c>
      <c r="C39" s="1413">
        <v>147.72</v>
      </c>
      <c r="D39" s="1410">
        <v>862</v>
      </c>
      <c r="E39" s="18"/>
    </row>
    <row r="40" spans="1:5" ht="15.75">
      <c r="A40" s="15"/>
      <c r="B40" s="377" t="s">
        <v>887</v>
      </c>
      <c r="C40" s="1413">
        <v>92.68</v>
      </c>
      <c r="D40" s="1410">
        <v>1910</v>
      </c>
      <c r="E40" s="18"/>
    </row>
    <row r="41" spans="1:5" ht="15.75">
      <c r="A41" s="15"/>
      <c r="B41" s="377" t="s">
        <v>888</v>
      </c>
      <c r="C41" s="1413">
        <v>147.72</v>
      </c>
      <c r="D41" s="1410">
        <v>861.32</v>
      </c>
      <c r="E41" s="18"/>
    </row>
    <row r="42" spans="1:5" ht="15.75">
      <c r="A42" s="15"/>
      <c r="B42" s="131" t="s">
        <v>278</v>
      </c>
      <c r="C42" s="864">
        <f>SUM(C43:C50)</f>
        <v>14599.470000000001</v>
      </c>
      <c r="D42" s="865">
        <f>SUM(D43:D50)</f>
        <v>262881.12000000005</v>
      </c>
      <c r="E42" s="18"/>
    </row>
    <row r="43" spans="1:5" ht="15.75">
      <c r="A43" s="15"/>
      <c r="B43" s="377" t="s">
        <v>889</v>
      </c>
      <c r="C43" s="1413">
        <v>2669</v>
      </c>
      <c r="D43" s="1410">
        <v>30578.45</v>
      </c>
      <c r="E43" s="18"/>
    </row>
    <row r="44" spans="1:5" ht="15.75">
      <c r="A44" s="15"/>
      <c r="B44" s="377" t="s">
        <v>326</v>
      </c>
      <c r="C44" s="1413">
        <v>1024.68</v>
      </c>
      <c r="D44" s="1410">
        <v>8789.42</v>
      </c>
      <c r="E44" s="18"/>
    </row>
    <row r="45" spans="1:5" ht="15.75">
      <c r="A45" s="15"/>
      <c r="B45" s="377" t="s">
        <v>886</v>
      </c>
      <c r="C45" s="1413">
        <v>7815.09</v>
      </c>
      <c r="D45" s="1410">
        <v>197925.69</v>
      </c>
      <c r="E45" s="18"/>
    </row>
    <row r="46" spans="1:5" s="1029" customFormat="1" ht="15.75">
      <c r="A46" s="15"/>
      <c r="B46" s="377" t="s">
        <v>928</v>
      </c>
      <c r="C46" s="1413">
        <v>5</v>
      </c>
      <c r="D46" s="1410">
        <v>42</v>
      </c>
      <c r="E46" s="18"/>
    </row>
    <row r="47" spans="1:5" ht="15.75">
      <c r="A47" s="15"/>
      <c r="B47" s="377" t="s">
        <v>929</v>
      </c>
      <c r="C47" s="1413">
        <v>104.87</v>
      </c>
      <c r="D47" s="1410">
        <v>3495.97</v>
      </c>
      <c r="E47" s="18"/>
    </row>
    <row r="48" spans="1:5" s="1396" customFormat="1" ht="15.75">
      <c r="A48" s="15"/>
      <c r="B48" s="377" t="s">
        <v>1078</v>
      </c>
      <c r="C48" s="1417">
        <v>100.45</v>
      </c>
      <c r="D48" s="1418">
        <v>110</v>
      </c>
      <c r="E48" s="18"/>
    </row>
    <row r="49" spans="1:5" ht="15.75">
      <c r="A49" s="15"/>
      <c r="B49" s="377" t="s">
        <v>887</v>
      </c>
      <c r="C49" s="1413">
        <v>2875.38</v>
      </c>
      <c r="D49" s="1410">
        <v>21600</v>
      </c>
      <c r="E49" s="18"/>
    </row>
    <row r="50" spans="1:5" s="1029" customFormat="1" ht="15.75">
      <c r="A50" s="15"/>
      <c r="B50" s="377" t="s">
        <v>888</v>
      </c>
      <c r="C50" s="1413">
        <v>5</v>
      </c>
      <c r="D50" s="1410">
        <v>339.59</v>
      </c>
      <c r="E50" s="18"/>
    </row>
    <row r="51" spans="1:5" ht="15.75">
      <c r="A51" s="15"/>
      <c r="B51" s="131" t="s">
        <v>279</v>
      </c>
      <c r="C51" s="864">
        <f>SUM(C52:C52)</f>
        <v>22700</v>
      </c>
      <c r="D51" s="865">
        <f>SUM(D52:D52)</f>
        <v>40572.26</v>
      </c>
      <c r="E51" s="18"/>
    </row>
    <row r="52" spans="1:5" ht="15.75">
      <c r="A52" s="15"/>
      <c r="B52" s="377" t="s">
        <v>326</v>
      </c>
      <c r="C52" s="1413">
        <v>22700</v>
      </c>
      <c r="D52" s="1410">
        <v>40572.26</v>
      </c>
      <c r="E52" s="18"/>
    </row>
    <row r="53" spans="1:5" ht="15.75">
      <c r="A53" s="15"/>
      <c r="B53" s="131" t="s">
        <v>774</v>
      </c>
      <c r="C53" s="864">
        <f>SUM(C54:C59)</f>
        <v>53862.09</v>
      </c>
      <c r="D53" s="865">
        <f>SUM(D54:D59)</f>
        <v>246512.17</v>
      </c>
      <c r="E53" s="18"/>
    </row>
    <row r="54" spans="1:5" ht="15.75">
      <c r="A54" s="15"/>
      <c r="B54" s="377" t="s">
        <v>321</v>
      </c>
      <c r="C54" s="1413">
        <v>8597.9599999999991</v>
      </c>
      <c r="D54" s="1410">
        <v>53300.92</v>
      </c>
      <c r="E54" s="18"/>
    </row>
    <row r="55" spans="1:5" ht="15.75">
      <c r="A55" s="15"/>
      <c r="B55" s="377" t="s">
        <v>323</v>
      </c>
      <c r="C55" s="1413">
        <v>2209.1999999999998</v>
      </c>
      <c r="D55" s="1410">
        <v>18401.169999999998</v>
      </c>
      <c r="E55" s="18"/>
    </row>
    <row r="56" spans="1:5" s="1396" customFormat="1" ht="15.75">
      <c r="A56" s="15"/>
      <c r="B56" s="377" t="s">
        <v>928</v>
      </c>
      <c r="C56" s="1417">
        <v>14.51</v>
      </c>
      <c r="D56" s="1418">
        <v>1000</v>
      </c>
      <c r="E56" s="18"/>
    </row>
    <row r="57" spans="1:5" ht="15.75" customHeight="1">
      <c r="A57" s="15"/>
      <c r="B57" s="377" t="s">
        <v>322</v>
      </c>
      <c r="C57" s="1413">
        <v>41596.019999999997</v>
      </c>
      <c r="D57" s="1410">
        <v>163277.04</v>
      </c>
      <c r="E57" s="18"/>
    </row>
    <row r="58" spans="1:5" s="1029" customFormat="1" ht="15.75" customHeight="1">
      <c r="A58" s="15"/>
      <c r="B58" s="377" t="s">
        <v>325</v>
      </c>
      <c r="C58" s="1413">
        <v>1204.4000000000001</v>
      </c>
      <c r="D58" s="1410">
        <v>9583.0400000000009</v>
      </c>
      <c r="E58" s="18"/>
    </row>
    <row r="59" spans="1:5" s="1029" customFormat="1" ht="15.75" customHeight="1">
      <c r="A59" s="15"/>
      <c r="B59" s="377" t="s">
        <v>888</v>
      </c>
      <c r="C59" s="1413">
        <v>240</v>
      </c>
      <c r="D59" s="1410">
        <v>950</v>
      </c>
      <c r="E59" s="18"/>
    </row>
    <row r="60" spans="1:5" ht="16.5" thickBot="1">
      <c r="A60" s="15"/>
      <c r="B60" s="230" t="s">
        <v>327</v>
      </c>
      <c r="C60" s="352">
        <f>C53+C51+C42+C36+C29+C27+C25+C19+C7+C17</f>
        <v>13971633.949999999</v>
      </c>
      <c r="D60" s="1051">
        <f>D53+D51+D42+D36+D29+D27+D25+D19+D7+D17</f>
        <v>18985326.960000001</v>
      </c>
      <c r="E60" s="32"/>
    </row>
    <row r="61" spans="1:5" ht="15" customHeight="1">
      <c r="A61" s="15"/>
      <c r="B61" s="330" t="s">
        <v>803</v>
      </c>
      <c r="D61" s="407"/>
      <c r="E61" s="32"/>
    </row>
    <row r="62" spans="1:5" ht="45" customHeight="1">
      <c r="B62" s="1602" t="s">
        <v>328</v>
      </c>
      <c r="C62" s="1602"/>
      <c r="D62" s="1602"/>
    </row>
    <row r="65" spans="2:4">
      <c r="B65" s="1407"/>
      <c r="C65" s="236"/>
      <c r="D65" s="236"/>
    </row>
    <row r="66" spans="2:4" ht="15.75">
      <c r="B66" s="108"/>
      <c r="C66" s="485"/>
      <c r="D66" s="485"/>
    </row>
    <row r="67" spans="2:4">
      <c r="B67" s="1407"/>
      <c r="C67" s="236"/>
      <c r="D67" s="236"/>
    </row>
    <row r="68" spans="2:4" ht="15.75">
      <c r="B68" s="55"/>
      <c r="C68" s="485"/>
      <c r="D68" s="485"/>
    </row>
    <row r="69" spans="2:4">
      <c r="B69" s="1407"/>
      <c r="C69" s="236"/>
      <c r="D69" s="236"/>
    </row>
    <row r="70" spans="2:4" ht="15.75">
      <c r="B70" s="55"/>
      <c r="C70" s="485"/>
      <c r="D70" s="485"/>
    </row>
    <row r="71" spans="2:4" ht="15.75">
      <c r="B71" s="55"/>
      <c r="C71" s="485"/>
      <c r="D71" s="485"/>
    </row>
    <row r="72" spans="2:4" ht="15.75">
      <c r="B72" s="55"/>
      <c r="C72" s="485"/>
      <c r="D72" s="485"/>
    </row>
    <row r="73" spans="2:4" ht="15.75">
      <c r="B73" s="108"/>
      <c r="C73" s="485"/>
      <c r="D73" s="485"/>
    </row>
  </sheetData>
  <mergeCells count="4">
    <mergeCell ref="B5:B6"/>
    <mergeCell ref="C5:D5"/>
    <mergeCell ref="B3:D3"/>
    <mergeCell ref="B62:D62"/>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sheetPr codeName="Sheet42"/>
  <dimension ref="A1:D98"/>
  <sheetViews>
    <sheetView showGridLines="0" zoomScale="99" zoomScaleNormal="99" workbookViewId="0"/>
  </sheetViews>
  <sheetFormatPr defaultColWidth="8.88671875" defaultRowHeight="15"/>
  <cols>
    <col min="1" max="1" width="8.88671875" style="782"/>
    <col min="2" max="2" width="31.88671875" style="782" customWidth="1"/>
    <col min="3" max="3" width="13.21875" style="782" customWidth="1"/>
    <col min="4" max="4" width="15.21875" style="782" customWidth="1"/>
    <col min="5" max="16384" width="8.88671875" style="782"/>
  </cols>
  <sheetData>
    <row r="1" spans="1:4" ht="15.75">
      <c r="A1" s="15"/>
      <c r="B1" s="15" t="s">
        <v>330</v>
      </c>
      <c r="C1" s="79"/>
      <c r="D1" s="79"/>
    </row>
    <row r="2" spans="1:4" ht="21" customHeight="1" thickBot="1">
      <c r="A2" s="15"/>
      <c r="B2" s="1552" t="s">
        <v>992</v>
      </c>
      <c r="C2" s="1552"/>
      <c r="D2" s="1552"/>
    </row>
    <row r="3" spans="1:4" ht="21" customHeight="1">
      <c r="A3" s="15"/>
      <c r="B3" s="1605" t="s">
        <v>269</v>
      </c>
      <c r="C3" s="1600">
        <v>2022</v>
      </c>
      <c r="D3" s="1607"/>
    </row>
    <row r="4" spans="1:4" ht="21" customHeight="1">
      <c r="A4" s="15"/>
      <c r="B4" s="1606"/>
      <c r="C4" s="783" t="s">
        <v>319</v>
      </c>
      <c r="D4" s="784" t="s">
        <v>318</v>
      </c>
    </row>
    <row r="5" spans="1:4" ht="15.75">
      <c r="A5" s="15"/>
      <c r="B5" s="716" t="s">
        <v>272</v>
      </c>
      <c r="C5" s="785">
        <f>SUM(C6:C9)</f>
        <v>6305996.2999999998</v>
      </c>
      <c r="D5" s="1050">
        <f>SUM(D6:D9)</f>
        <v>395563.01399999997</v>
      </c>
    </row>
    <row r="6" spans="1:4" ht="15.75">
      <c r="A6" s="15"/>
      <c r="B6" s="521" t="s">
        <v>337</v>
      </c>
      <c r="C6" s="1364">
        <v>1541747.38</v>
      </c>
      <c r="D6" s="1365">
        <v>119756.37</v>
      </c>
    </row>
    <row r="7" spans="1:4" s="1354" customFormat="1" ht="15.75">
      <c r="A7" s="15"/>
      <c r="B7" s="521" t="s">
        <v>332</v>
      </c>
      <c r="C7" s="1366">
        <v>11396.35</v>
      </c>
      <c r="D7" s="1367">
        <v>418</v>
      </c>
    </row>
    <row r="8" spans="1:4" ht="15.75">
      <c r="A8" s="15"/>
      <c r="B8" s="630" t="s">
        <v>335</v>
      </c>
      <c r="C8" s="1364">
        <v>3124049.46</v>
      </c>
      <c r="D8" s="1365">
        <v>96662.994000000006</v>
      </c>
    </row>
    <row r="9" spans="1:4" ht="15.75">
      <c r="A9" s="15"/>
      <c r="B9" s="521" t="s">
        <v>336</v>
      </c>
      <c r="C9" s="1364">
        <v>1628803.11</v>
      </c>
      <c r="D9" s="1365">
        <v>178725.65</v>
      </c>
    </row>
    <row r="10" spans="1:4" ht="15.75">
      <c r="A10" s="15"/>
      <c r="B10" s="131" t="s">
        <v>273</v>
      </c>
      <c r="C10" s="785">
        <f>SUM(C11:C14)</f>
        <v>6310790.21</v>
      </c>
      <c r="D10" s="785">
        <f>SUM(D11:D14)</f>
        <v>714824.62199999997</v>
      </c>
    </row>
    <row r="11" spans="1:4" s="1354" customFormat="1" ht="15.75">
      <c r="A11" s="15"/>
      <c r="B11" s="521" t="s">
        <v>331</v>
      </c>
      <c r="C11" s="1364">
        <v>1079.6300000000001</v>
      </c>
      <c r="D11" s="1365">
        <v>192</v>
      </c>
    </row>
    <row r="12" spans="1:4" ht="15.75">
      <c r="A12" s="15"/>
      <c r="B12" s="720" t="s">
        <v>337</v>
      </c>
      <c r="C12" s="1368">
        <v>496.54</v>
      </c>
      <c r="D12" s="1369">
        <v>159</v>
      </c>
    </row>
    <row r="13" spans="1:4" ht="15.75">
      <c r="A13" s="15"/>
      <c r="B13" s="521" t="s">
        <v>335</v>
      </c>
      <c r="C13" s="1364">
        <v>411869.87</v>
      </c>
      <c r="D13" s="1365">
        <v>25731.472000000002</v>
      </c>
    </row>
    <row r="14" spans="1:4" ht="15.75">
      <c r="A14" s="15"/>
      <c r="B14" s="521" t="s">
        <v>336</v>
      </c>
      <c r="C14" s="1364">
        <v>5897344.1699999999</v>
      </c>
      <c r="D14" s="1365">
        <v>688742.15</v>
      </c>
    </row>
    <row r="15" spans="1:4" ht="15.75">
      <c r="A15" s="15"/>
      <c r="B15" s="524" t="s">
        <v>338</v>
      </c>
      <c r="C15" s="785">
        <f>SUM(C16:C20)</f>
        <v>9494110.25</v>
      </c>
      <c r="D15" s="786">
        <f>SUM(D16:D20)</f>
        <v>792544.25299999991</v>
      </c>
    </row>
    <row r="16" spans="1:4" ht="15.75">
      <c r="A16" s="15"/>
      <c r="B16" s="1370" t="s">
        <v>337</v>
      </c>
      <c r="C16" s="1364">
        <v>45376.91</v>
      </c>
      <c r="D16" s="1365">
        <v>3218.5</v>
      </c>
    </row>
    <row r="17" spans="1:4" s="1029" customFormat="1" ht="15.75">
      <c r="A17" s="15"/>
      <c r="B17" s="521" t="s">
        <v>334</v>
      </c>
      <c r="C17" s="1364">
        <v>658214.42000000004</v>
      </c>
      <c r="D17" s="1365">
        <v>22112</v>
      </c>
    </row>
    <row r="18" spans="1:4" ht="15.75">
      <c r="A18" s="15"/>
      <c r="B18" s="1370" t="s">
        <v>335</v>
      </c>
      <c r="C18" s="1364">
        <v>6084543.46</v>
      </c>
      <c r="D18" s="1365">
        <v>602792.55299999996</v>
      </c>
    </row>
    <row r="19" spans="1:4" s="1354" customFormat="1" ht="15.75">
      <c r="A19" s="15"/>
      <c r="B19" s="1370" t="s">
        <v>807</v>
      </c>
      <c r="C19" s="1364">
        <v>1556589.27</v>
      </c>
      <c r="D19" s="1365">
        <v>119931.98</v>
      </c>
    </row>
    <row r="20" spans="1:4" ht="15.75">
      <c r="A20" s="15"/>
      <c r="B20" s="1370" t="s">
        <v>336</v>
      </c>
      <c r="C20" s="1364">
        <v>1149386.19</v>
      </c>
      <c r="D20" s="1365">
        <v>44489.22</v>
      </c>
    </row>
    <row r="21" spans="1:4" ht="15.75">
      <c r="A21" s="15"/>
      <c r="B21" s="716" t="s">
        <v>324</v>
      </c>
      <c r="C21" s="785">
        <f>SUM(C22:C31)</f>
        <v>40420533.789999999</v>
      </c>
      <c r="D21" s="786">
        <f>SUM(D22:D31)</f>
        <v>10144393.508000001</v>
      </c>
    </row>
    <row r="22" spans="1:4" ht="15.75">
      <c r="A22" s="15"/>
      <c r="B22" s="521" t="s">
        <v>331</v>
      </c>
      <c r="C22" s="1364">
        <v>7937.65</v>
      </c>
      <c r="D22" s="1365">
        <v>1750.89</v>
      </c>
    </row>
    <row r="23" spans="1:4" ht="15.75">
      <c r="A23" s="15"/>
      <c r="B23" s="521" t="s">
        <v>337</v>
      </c>
      <c r="C23" s="1364">
        <v>1891932.52</v>
      </c>
      <c r="D23" s="1365">
        <v>186661.29</v>
      </c>
    </row>
    <row r="24" spans="1:4" s="1354" customFormat="1" ht="15.75">
      <c r="A24" s="15"/>
      <c r="B24" s="521" t="s">
        <v>880</v>
      </c>
      <c r="C24" s="1364">
        <v>323036.7</v>
      </c>
      <c r="D24" s="1365">
        <v>149682</v>
      </c>
    </row>
    <row r="25" spans="1:4" s="827" customFormat="1" ht="15.75">
      <c r="A25" s="15"/>
      <c r="B25" s="521" t="s">
        <v>332</v>
      </c>
      <c r="C25" s="1364">
        <v>2638.3</v>
      </c>
      <c r="D25" s="1365">
        <v>66.36</v>
      </c>
    </row>
    <row r="26" spans="1:4" ht="15.75">
      <c r="A26" s="15"/>
      <c r="B26" s="521" t="s">
        <v>333</v>
      </c>
      <c r="C26" s="1364">
        <v>5402982.4400000004</v>
      </c>
      <c r="D26" s="1365">
        <v>1973469.41</v>
      </c>
    </row>
    <row r="27" spans="1:4" ht="15.75">
      <c r="A27" s="15"/>
      <c r="B27" s="521" t="s">
        <v>334</v>
      </c>
      <c r="C27" s="1364">
        <v>5250878.32</v>
      </c>
      <c r="D27" s="1365">
        <v>2445524</v>
      </c>
    </row>
    <row r="28" spans="1:4" s="1029" customFormat="1" ht="15.75">
      <c r="A28" s="15"/>
      <c r="B28" s="521" t="s">
        <v>881</v>
      </c>
      <c r="C28" s="1364">
        <v>754011.82</v>
      </c>
      <c r="D28" s="1365">
        <v>326200</v>
      </c>
    </row>
    <row r="29" spans="1:4" ht="15.75">
      <c r="A29" s="15"/>
      <c r="B29" s="521" t="s">
        <v>335</v>
      </c>
      <c r="C29" s="1371">
        <v>857585.33</v>
      </c>
      <c r="D29" s="1372">
        <v>99755.368000000002</v>
      </c>
    </row>
    <row r="30" spans="1:4" s="1029" customFormat="1" ht="15.75">
      <c r="A30" s="15"/>
      <c r="B30" s="521" t="s">
        <v>807</v>
      </c>
      <c r="C30" s="1364">
        <v>9862934.3300000001</v>
      </c>
      <c r="D30" s="1365">
        <v>3703100.3</v>
      </c>
    </row>
    <row r="31" spans="1:4" ht="15.75">
      <c r="A31" s="15"/>
      <c r="B31" s="521" t="s">
        <v>336</v>
      </c>
      <c r="C31" s="1364">
        <v>16066596.380000001</v>
      </c>
      <c r="D31" s="1365">
        <v>1258183.8899999999</v>
      </c>
    </row>
    <row r="32" spans="1:4" ht="15.75">
      <c r="A32" s="15"/>
      <c r="B32" s="524" t="s">
        <v>276</v>
      </c>
      <c r="C32" s="785">
        <f>SUM(C33:C38)</f>
        <v>14476175.110000001</v>
      </c>
      <c r="D32" s="786">
        <f>SUM(D33:D38)</f>
        <v>2879141.5589999999</v>
      </c>
    </row>
    <row r="33" spans="1:4" ht="15.75">
      <c r="A33" s="15"/>
      <c r="B33" s="521" t="s">
        <v>337</v>
      </c>
      <c r="C33" s="1364">
        <v>1886171.26</v>
      </c>
      <c r="D33" s="1365">
        <v>563745.07999999996</v>
      </c>
    </row>
    <row r="34" spans="1:4" s="827" customFormat="1" ht="15.75">
      <c r="A34" s="15"/>
      <c r="B34" s="521" t="s">
        <v>880</v>
      </c>
      <c r="C34" s="1364">
        <v>164986.76</v>
      </c>
      <c r="D34" s="1365">
        <v>57574.57</v>
      </c>
    </row>
    <row r="35" spans="1:4" s="827" customFormat="1" ht="15.75">
      <c r="A35" s="15"/>
      <c r="B35" s="521" t="s">
        <v>332</v>
      </c>
      <c r="C35" s="1364">
        <v>3230</v>
      </c>
      <c r="D35" s="1365">
        <v>1131</v>
      </c>
    </row>
    <row r="36" spans="1:4" ht="15.75">
      <c r="A36" s="15"/>
      <c r="B36" s="521" t="s">
        <v>335</v>
      </c>
      <c r="C36" s="1364">
        <v>2439943.12</v>
      </c>
      <c r="D36" s="1365">
        <v>329962.739</v>
      </c>
    </row>
    <row r="37" spans="1:4" ht="15.75">
      <c r="A37" s="15"/>
      <c r="B37" s="521" t="s">
        <v>807</v>
      </c>
      <c r="C37" s="1364">
        <v>36</v>
      </c>
      <c r="D37" s="1365">
        <v>20</v>
      </c>
    </row>
    <row r="38" spans="1:4" ht="16.5" thickBot="1">
      <c r="A38" s="15"/>
      <c r="B38" s="522" t="s">
        <v>336</v>
      </c>
      <c r="C38" s="1373">
        <v>9981807.9700000007</v>
      </c>
      <c r="D38" s="1374">
        <v>1926708.17</v>
      </c>
    </row>
    <row r="39" spans="1:4">
      <c r="A39" s="15"/>
      <c r="B39" s="153" t="s">
        <v>339</v>
      </c>
    </row>
    <row r="40" spans="1:4" ht="15.75">
      <c r="A40" s="15"/>
      <c r="B40" s="79"/>
      <c r="C40" s="79"/>
      <c r="D40" s="79"/>
    </row>
    <row r="41" spans="1:4" ht="21" customHeight="1" thickBot="1">
      <c r="A41" s="15"/>
      <c r="B41" s="1552" t="s">
        <v>992</v>
      </c>
      <c r="C41" s="1552"/>
      <c r="D41" s="1552"/>
    </row>
    <row r="42" spans="1:4" ht="21" customHeight="1">
      <c r="A42" s="15"/>
      <c r="B42" s="1605" t="s">
        <v>269</v>
      </c>
      <c r="C42" s="1600">
        <v>2022</v>
      </c>
      <c r="D42" s="1607"/>
    </row>
    <row r="43" spans="1:4" ht="21" customHeight="1">
      <c r="A43" s="15"/>
      <c r="B43" s="1606"/>
      <c r="C43" s="783" t="s">
        <v>319</v>
      </c>
      <c r="D43" s="784" t="s">
        <v>318</v>
      </c>
    </row>
    <row r="44" spans="1:4" ht="15.75">
      <c r="A44" s="15"/>
      <c r="B44" s="787" t="s">
        <v>340</v>
      </c>
      <c r="C44" s="788">
        <f>SUM(C45:C50)</f>
        <v>8824316.8900000006</v>
      </c>
      <c r="D44" s="1049">
        <f>SUM(D45:D50)</f>
        <v>3689027.59</v>
      </c>
    </row>
    <row r="45" spans="1:4" ht="15.75">
      <c r="A45" s="15"/>
      <c r="B45" s="521" t="s">
        <v>337</v>
      </c>
      <c r="C45" s="1375">
        <v>453416.57</v>
      </c>
      <c r="D45" s="1376">
        <v>226218.29</v>
      </c>
    </row>
    <row r="46" spans="1:4" s="827" customFormat="1" ht="15.75">
      <c r="A46" s="15"/>
      <c r="B46" s="521" t="s">
        <v>880</v>
      </c>
      <c r="C46" s="1375">
        <v>3900449.45</v>
      </c>
      <c r="D46" s="1376">
        <v>2084019</v>
      </c>
    </row>
    <row r="47" spans="1:4" s="827" customFormat="1" ht="15.75">
      <c r="A47" s="15"/>
      <c r="B47" s="521" t="s">
        <v>334</v>
      </c>
      <c r="C47" s="1375">
        <v>825663.17</v>
      </c>
      <c r="D47" s="1376">
        <v>458995.98</v>
      </c>
    </row>
    <row r="48" spans="1:4" s="827" customFormat="1" ht="15.75">
      <c r="A48" s="15"/>
      <c r="B48" s="521" t="s">
        <v>335</v>
      </c>
      <c r="C48" s="1375">
        <v>97992.83</v>
      </c>
      <c r="D48" s="1376">
        <v>53199.040000000001</v>
      </c>
    </row>
    <row r="49" spans="1:4" s="1029" customFormat="1" ht="15.75">
      <c r="A49" s="15"/>
      <c r="B49" s="521" t="s">
        <v>807</v>
      </c>
      <c r="C49" s="1375">
        <v>78429.25</v>
      </c>
      <c r="D49" s="1376">
        <v>25031.82</v>
      </c>
    </row>
    <row r="50" spans="1:4" ht="15.75">
      <c r="A50" s="15"/>
      <c r="B50" s="521" t="s">
        <v>336</v>
      </c>
      <c r="C50" s="1375">
        <v>3468365.62</v>
      </c>
      <c r="D50" s="1376">
        <v>841563.46</v>
      </c>
    </row>
    <row r="51" spans="1:4" ht="15.75">
      <c r="A51" s="15"/>
      <c r="B51" s="266" t="s">
        <v>278</v>
      </c>
      <c r="C51" s="789">
        <f>SUM(C52:C58)</f>
        <v>8046168.2800000003</v>
      </c>
      <c r="D51" s="790">
        <f>SUM(D52:D58)</f>
        <v>462867.63</v>
      </c>
    </row>
    <row r="52" spans="1:4" ht="15.75">
      <c r="A52" s="15"/>
      <c r="B52" s="521" t="s">
        <v>331</v>
      </c>
      <c r="C52" s="1364">
        <v>70479.03</v>
      </c>
      <c r="D52" s="1365">
        <v>980</v>
      </c>
    </row>
    <row r="53" spans="1:4" ht="15.75">
      <c r="A53" s="15"/>
      <c r="B53" s="521" t="s">
        <v>337</v>
      </c>
      <c r="C53" s="1364">
        <v>65479.93</v>
      </c>
      <c r="D53" s="1365">
        <v>8947.11</v>
      </c>
    </row>
    <row r="54" spans="1:4" ht="15.75">
      <c r="A54" s="15"/>
      <c r="B54" s="521" t="s">
        <v>332</v>
      </c>
      <c r="C54" s="1364">
        <v>54120</v>
      </c>
      <c r="D54" s="1365">
        <v>11983</v>
      </c>
    </row>
    <row r="55" spans="1:4" ht="15.75">
      <c r="A55" s="15"/>
      <c r="B55" s="521" t="s">
        <v>333</v>
      </c>
      <c r="C55" s="1364">
        <v>49143.13</v>
      </c>
      <c r="D55" s="1365">
        <v>1060.32</v>
      </c>
    </row>
    <row r="56" spans="1:4" ht="15.75">
      <c r="A56" s="15"/>
      <c r="B56" s="521" t="s">
        <v>335</v>
      </c>
      <c r="C56" s="1364">
        <v>1991209.2</v>
      </c>
      <c r="D56" s="1365">
        <v>75525.05</v>
      </c>
    </row>
    <row r="57" spans="1:4" ht="15.75">
      <c r="A57" s="15"/>
      <c r="B57" s="521" t="s">
        <v>807</v>
      </c>
      <c r="C57" s="1364">
        <v>22339</v>
      </c>
      <c r="D57" s="1365">
        <v>3509.23</v>
      </c>
    </row>
    <row r="58" spans="1:4" ht="15.75">
      <c r="A58" s="15"/>
      <c r="B58" s="521" t="s">
        <v>336</v>
      </c>
      <c r="C58" s="1364">
        <v>5793397.9900000002</v>
      </c>
      <c r="D58" s="1365">
        <v>360862.92</v>
      </c>
    </row>
    <row r="59" spans="1:4" ht="15" customHeight="1">
      <c r="A59" s="15"/>
      <c r="B59" s="131" t="s">
        <v>279</v>
      </c>
      <c r="C59" s="785">
        <f>SUM(C60:C64)</f>
        <v>14041444.229999999</v>
      </c>
      <c r="D59" s="786">
        <f>SUM(D60:D64)</f>
        <v>8723267.7919999994</v>
      </c>
    </row>
    <row r="60" spans="1:4" ht="15.75">
      <c r="A60" s="15"/>
      <c r="B60" s="521" t="s">
        <v>337</v>
      </c>
      <c r="C60" s="1364">
        <v>602677.32999999996</v>
      </c>
      <c r="D60" s="1365">
        <v>163037.06</v>
      </c>
    </row>
    <row r="61" spans="1:4" ht="15.75">
      <c r="A61" s="15"/>
      <c r="B61" s="521" t="s">
        <v>333</v>
      </c>
      <c r="C61" s="1364">
        <v>3428201.65</v>
      </c>
      <c r="D61" s="1365">
        <v>2084346.45</v>
      </c>
    </row>
    <row r="62" spans="1:4" ht="15.75">
      <c r="A62" s="15"/>
      <c r="B62" s="521" t="s">
        <v>335</v>
      </c>
      <c r="C62" s="1364">
        <v>2476447.3199999998</v>
      </c>
      <c r="D62" s="1365">
        <v>1375072.152</v>
      </c>
    </row>
    <row r="63" spans="1:4" s="1354" customFormat="1" ht="15.75">
      <c r="A63" s="15"/>
      <c r="B63" s="521" t="s">
        <v>807</v>
      </c>
      <c r="C63" s="1364">
        <v>7528795.8300000001</v>
      </c>
      <c r="D63" s="1365">
        <v>5100504.38</v>
      </c>
    </row>
    <row r="64" spans="1:4" ht="15.75">
      <c r="A64" s="15"/>
      <c r="B64" s="521" t="s">
        <v>336</v>
      </c>
      <c r="C64" s="1364">
        <v>5322.1</v>
      </c>
      <c r="D64" s="1365">
        <v>307.75</v>
      </c>
    </row>
    <row r="65" spans="1:4" ht="15.75">
      <c r="A65" s="15"/>
      <c r="B65" s="524" t="s">
        <v>809</v>
      </c>
      <c r="C65" s="785">
        <f>SUM(C66:C73)</f>
        <v>18581701.109999999</v>
      </c>
      <c r="D65" s="786">
        <f>SUM(D66:D73)</f>
        <v>2264354.8020000001</v>
      </c>
    </row>
    <row r="66" spans="1:4" s="1029" customFormat="1" ht="15.75">
      <c r="A66" s="15"/>
      <c r="B66" s="521" t="s">
        <v>331</v>
      </c>
      <c r="C66" s="1368">
        <v>2698.31</v>
      </c>
      <c r="D66" s="1369">
        <v>559</v>
      </c>
    </row>
    <row r="67" spans="1:4" s="1354" customFormat="1" ht="15.75">
      <c r="A67" s="15"/>
      <c r="B67" s="1363" t="s">
        <v>1069</v>
      </c>
      <c r="C67" s="1377">
        <v>522.03</v>
      </c>
      <c r="D67" s="1378">
        <v>14.7</v>
      </c>
    </row>
    <row r="68" spans="1:4" ht="15.75">
      <c r="A68" s="15"/>
      <c r="B68" s="521" t="s">
        <v>337</v>
      </c>
      <c r="C68" s="1368">
        <v>5414260.5499999998</v>
      </c>
      <c r="D68" s="1369">
        <v>502911.94</v>
      </c>
    </row>
    <row r="69" spans="1:4" ht="15.75">
      <c r="A69" s="15"/>
      <c r="B69" s="521" t="s">
        <v>332</v>
      </c>
      <c r="C69" s="1364">
        <v>12369.87</v>
      </c>
      <c r="D69" s="1365">
        <v>4352.82</v>
      </c>
    </row>
    <row r="70" spans="1:4" ht="15.75">
      <c r="A70" s="15"/>
      <c r="B70" s="521" t="s">
        <v>334</v>
      </c>
      <c r="C70" s="1364">
        <v>270862.44</v>
      </c>
      <c r="D70" s="1365">
        <v>14931.55</v>
      </c>
    </row>
    <row r="71" spans="1:4" ht="15.75">
      <c r="A71" s="15"/>
      <c r="B71" s="521" t="s">
        <v>335</v>
      </c>
      <c r="C71" s="1364">
        <v>1860580.99</v>
      </c>
      <c r="D71" s="1365">
        <v>255092.11199999999</v>
      </c>
    </row>
    <row r="72" spans="1:4" ht="15.75">
      <c r="A72" s="15"/>
      <c r="B72" s="521" t="s">
        <v>336</v>
      </c>
      <c r="C72" s="1364">
        <v>11007255.699999999</v>
      </c>
      <c r="D72" s="1365">
        <v>1482122.55</v>
      </c>
    </row>
    <row r="73" spans="1:4" ht="15.75">
      <c r="A73" s="15"/>
      <c r="B73" s="521" t="s">
        <v>807</v>
      </c>
      <c r="C73" s="1364">
        <v>13151.22</v>
      </c>
      <c r="D73" s="1365">
        <v>4370.13</v>
      </c>
    </row>
    <row r="74" spans="1:4" ht="16.5" thickBot="1">
      <c r="A74" s="15"/>
      <c r="B74" s="267" t="s">
        <v>341</v>
      </c>
      <c r="C74" s="523">
        <f>(C5+C10+C15+C21+C32+C44+C51+C59+C65)</f>
        <v>126501236.17</v>
      </c>
      <c r="D74" s="715">
        <f>(D5+D10+D15+D21+D32+D44+D51+D59+D65)</f>
        <v>30065984.770000003</v>
      </c>
    </row>
    <row r="75" spans="1:4">
      <c r="A75" s="15"/>
      <c r="B75" s="330" t="s">
        <v>803</v>
      </c>
      <c r="C75" s="15"/>
      <c r="D75" s="15"/>
    </row>
    <row r="76" spans="1:4" ht="31.15" customHeight="1">
      <c r="A76" s="15"/>
      <c r="B76" s="1603" t="s">
        <v>808</v>
      </c>
      <c r="C76" s="1604"/>
      <c r="D76" s="1604"/>
    </row>
    <row r="77" spans="1:4" ht="15.75">
      <c r="A77" s="15"/>
      <c r="B77" s="154"/>
      <c r="C77" s="154"/>
      <c r="D77" s="154"/>
    </row>
    <row r="78" spans="1:4" ht="15.75">
      <c r="A78" s="15"/>
      <c r="B78" s="154"/>
      <c r="C78" s="154"/>
      <c r="D78" s="154"/>
    </row>
    <row r="79" spans="1:4" ht="15.75">
      <c r="A79" s="15"/>
      <c r="B79" s="154"/>
      <c r="C79" s="154"/>
      <c r="D79" s="154"/>
    </row>
    <row r="80" spans="1:4" ht="15.75" customHeight="1">
      <c r="A80" s="15"/>
      <c r="B80" s="154"/>
      <c r="C80" s="154"/>
      <c r="D80" s="154"/>
    </row>
    <row r="81" spans="1:4" ht="15.75">
      <c r="A81" s="15"/>
      <c r="B81" s="154"/>
      <c r="C81" s="154"/>
      <c r="D81" s="154"/>
    </row>
    <row r="82" spans="1:4" ht="15.75">
      <c r="A82" s="15"/>
      <c r="B82" s="154"/>
      <c r="C82" s="154"/>
      <c r="D82" s="154"/>
    </row>
    <row r="83" spans="1:4" ht="15.75">
      <c r="A83" s="15"/>
      <c r="B83" s="154"/>
      <c r="C83" s="154"/>
      <c r="D83" s="154"/>
    </row>
    <row r="84" spans="1:4" ht="15.75">
      <c r="A84" s="15"/>
      <c r="B84" s="154"/>
      <c r="C84" s="154"/>
      <c r="D84" s="154"/>
    </row>
    <row r="85" spans="1:4" ht="15.75">
      <c r="A85" s="15"/>
      <c r="B85" s="154"/>
      <c r="C85" s="154"/>
      <c r="D85" s="154"/>
    </row>
    <row r="86" spans="1:4" ht="15.75">
      <c r="A86" s="15"/>
      <c r="B86" s="154"/>
      <c r="C86" s="154"/>
      <c r="D86" s="154"/>
    </row>
    <row r="87" spans="1:4" ht="15.75">
      <c r="A87" s="15"/>
      <c r="B87" s="154"/>
      <c r="C87" s="154"/>
      <c r="D87" s="154"/>
    </row>
    <row r="88" spans="1:4" ht="15.75">
      <c r="A88" s="15"/>
      <c r="B88" s="154"/>
      <c r="C88" s="154"/>
      <c r="D88" s="154"/>
    </row>
    <row r="89" spans="1:4" ht="15.75">
      <c r="A89" s="15"/>
      <c r="B89" s="154"/>
      <c r="C89" s="154"/>
      <c r="D89" s="154"/>
    </row>
    <row r="90" spans="1:4" ht="15.75">
      <c r="A90" s="15"/>
      <c r="B90" s="154"/>
      <c r="C90" s="154"/>
      <c r="D90" s="154"/>
    </row>
    <row r="91" spans="1:4" ht="15.75">
      <c r="A91" s="15"/>
      <c r="B91" s="154"/>
      <c r="C91" s="154"/>
      <c r="D91" s="154"/>
    </row>
    <row r="92" spans="1:4" ht="15.75">
      <c r="A92" s="15"/>
      <c r="B92" s="154"/>
      <c r="C92" s="154"/>
      <c r="D92" s="154"/>
    </row>
    <row r="93" spans="1:4" ht="15.75">
      <c r="A93" s="15"/>
      <c r="B93" s="154"/>
      <c r="C93" s="154"/>
      <c r="D93" s="154"/>
    </row>
    <row r="94" spans="1:4" ht="15.75">
      <c r="A94" s="15"/>
      <c r="B94" s="154"/>
      <c r="C94" s="154"/>
      <c r="D94" s="154"/>
    </row>
    <row r="95" spans="1:4" ht="15.75">
      <c r="A95" s="15"/>
      <c r="B95" s="154"/>
      <c r="C95" s="154"/>
      <c r="D95" s="154"/>
    </row>
    <row r="96" spans="1:4" ht="15.75">
      <c r="A96" s="15"/>
      <c r="B96" s="154"/>
      <c r="C96" s="154"/>
      <c r="D96" s="154"/>
    </row>
    <row r="97" spans="1:4" ht="15.75">
      <c r="A97" s="15"/>
      <c r="B97" s="154"/>
      <c r="C97" s="154"/>
      <c r="D97" s="154"/>
    </row>
    <row r="98" spans="1:4" ht="15.75">
      <c r="A98" s="15"/>
      <c r="B98" s="154"/>
      <c r="C98" s="154"/>
      <c r="D98" s="154"/>
    </row>
  </sheetData>
  <mergeCells count="7">
    <mergeCell ref="B76:D76"/>
    <mergeCell ref="B2:D2"/>
    <mergeCell ref="B3:B4"/>
    <mergeCell ref="C3:D3"/>
    <mergeCell ref="B41:D41"/>
    <mergeCell ref="B42:B43"/>
    <mergeCell ref="C42:D42"/>
  </mergeCells>
  <pageMargins left="0.7" right="0.7" top="0.75" bottom="0.75" header="0.3" footer="0.3"/>
  <pageSetup orientation="portrait" horizontalDpi="4294967292" r:id="rId1"/>
</worksheet>
</file>

<file path=xl/worksheets/sheet43.xml><?xml version="1.0" encoding="utf-8"?>
<worksheet xmlns="http://schemas.openxmlformats.org/spreadsheetml/2006/main" xmlns:r="http://schemas.openxmlformats.org/officeDocument/2006/relationships">
  <sheetPr codeName="Sheet43"/>
  <dimension ref="A1:L32"/>
  <sheetViews>
    <sheetView showGridLines="0" workbookViewId="0"/>
  </sheetViews>
  <sheetFormatPr defaultRowHeight="15"/>
  <cols>
    <col min="1" max="1" width="6.44140625" style="631" customWidth="1"/>
    <col min="2" max="2" width="13.109375" customWidth="1"/>
    <col min="3" max="3" width="8.77734375" bestFit="1" customWidth="1"/>
    <col min="4" max="4" width="8.88671875" bestFit="1" customWidth="1"/>
    <col min="5" max="6" width="8.77734375" bestFit="1" customWidth="1"/>
    <col min="7" max="7" width="7.5546875" customWidth="1"/>
    <col min="8" max="8" width="8.77734375" bestFit="1" customWidth="1"/>
    <col min="9" max="9" width="6" customWidth="1"/>
    <col min="10" max="10" width="6" style="1299" customWidth="1"/>
  </cols>
  <sheetData>
    <row r="1" spans="1:12" ht="15.75">
      <c r="B1" s="241" t="s">
        <v>462</v>
      </c>
      <c r="C1" s="236"/>
      <c r="D1" s="236"/>
      <c r="E1" s="236"/>
      <c r="F1" s="236"/>
      <c r="G1" s="236"/>
      <c r="H1" s="236"/>
      <c r="I1" s="236"/>
      <c r="J1" s="236"/>
      <c r="K1" s="236"/>
      <c r="L1" s="155"/>
    </row>
    <row r="2" spans="1:12" ht="9.75" customHeight="1">
      <c r="B2" s="241"/>
      <c r="C2" s="236"/>
      <c r="D2" s="236"/>
      <c r="E2" s="236"/>
      <c r="F2" s="236"/>
      <c r="G2" s="236"/>
      <c r="H2" s="236"/>
      <c r="I2" s="236"/>
      <c r="J2" s="236"/>
      <c r="K2" s="236"/>
      <c r="L2" s="155"/>
    </row>
    <row r="3" spans="1:12" ht="16.5">
      <c r="B3" s="1608" t="s">
        <v>993</v>
      </c>
      <c r="C3" s="1609"/>
      <c r="D3" s="1609"/>
      <c r="E3" s="1609"/>
      <c r="F3" s="1609"/>
      <c r="G3" s="1609"/>
      <c r="H3" s="1609"/>
      <c r="I3" s="1609"/>
      <c r="J3" s="1609"/>
      <c r="K3" s="1609"/>
      <c r="L3" s="62"/>
    </row>
    <row r="4" spans="1:12" s="1023" customFormat="1" ht="16.5">
      <c r="B4" s="1021"/>
      <c r="C4" s="1022"/>
      <c r="D4" s="1022"/>
      <c r="E4" s="1022"/>
      <c r="F4" s="1022"/>
      <c r="G4" s="1022"/>
      <c r="H4" s="1022"/>
      <c r="I4" s="1022"/>
      <c r="J4" s="1022"/>
      <c r="K4" s="1022"/>
      <c r="L4" s="62"/>
    </row>
    <row r="5" spans="1:12" ht="21" customHeight="1">
      <c r="B5" s="156" t="s">
        <v>342</v>
      </c>
      <c r="C5" s="156" t="s">
        <v>343</v>
      </c>
      <c r="D5" s="156" t="s">
        <v>344</v>
      </c>
      <c r="E5" s="156" t="s">
        <v>345</v>
      </c>
      <c r="F5" s="156" t="s">
        <v>346</v>
      </c>
      <c r="G5" s="156" t="s">
        <v>347</v>
      </c>
      <c r="H5" s="408" t="s">
        <v>348</v>
      </c>
      <c r="I5" s="156" t="s">
        <v>265</v>
      </c>
      <c r="J5" s="156" t="s">
        <v>1039</v>
      </c>
      <c r="K5" s="157" t="s">
        <v>349</v>
      </c>
      <c r="L5" s="158"/>
    </row>
    <row r="6" spans="1:12" ht="15.75">
      <c r="A6" s="632"/>
      <c r="B6" s="159" t="s">
        <v>350</v>
      </c>
      <c r="C6" s="1303">
        <v>3</v>
      </c>
      <c r="D6" s="1309">
        <v>21</v>
      </c>
      <c r="E6" s="1305"/>
      <c r="F6" s="1305"/>
      <c r="G6" s="1305"/>
      <c r="H6" s="1305"/>
      <c r="I6" s="1307"/>
      <c r="J6" s="1310"/>
      <c r="K6" s="1313">
        <f>SUM(B6:J6)</f>
        <v>24</v>
      </c>
      <c r="L6" s="158"/>
    </row>
    <row r="7" spans="1:12" ht="15.75">
      <c r="A7" s="632"/>
      <c r="B7" s="158" t="s">
        <v>351</v>
      </c>
      <c r="C7" s="1304">
        <v>1</v>
      </c>
      <c r="D7" s="1306">
        <v>24</v>
      </c>
      <c r="E7" s="1306">
        <v>2</v>
      </c>
      <c r="F7" s="1306">
        <v>2</v>
      </c>
      <c r="G7" s="1306"/>
      <c r="H7" s="1306"/>
      <c r="I7" s="1308"/>
      <c r="J7" s="1311"/>
      <c r="K7" s="695">
        <f t="shared" ref="K7:K22" si="0">SUM(B7:J7)</f>
        <v>29</v>
      </c>
      <c r="L7" s="158"/>
    </row>
    <row r="8" spans="1:12" ht="15.75">
      <c r="A8" s="822"/>
      <c r="B8" s="158" t="s">
        <v>352</v>
      </c>
      <c r="C8" s="1304">
        <v>3</v>
      </c>
      <c r="D8" s="1306">
        <v>3</v>
      </c>
      <c r="E8" s="1306"/>
      <c r="F8" s="1306">
        <v>5</v>
      </c>
      <c r="G8" s="1306"/>
      <c r="H8" s="1306"/>
      <c r="I8" s="1308"/>
      <c r="J8" s="1311"/>
      <c r="K8" s="695">
        <f t="shared" si="0"/>
        <v>11</v>
      </c>
      <c r="L8" s="158"/>
    </row>
    <row r="9" spans="1:12" ht="15.75">
      <c r="A9" s="632"/>
      <c r="B9" s="158" t="s">
        <v>353</v>
      </c>
      <c r="C9" s="1304"/>
      <c r="D9" s="1306">
        <v>42</v>
      </c>
      <c r="E9" s="1306"/>
      <c r="F9" s="1306"/>
      <c r="G9" s="1306">
        <v>1</v>
      </c>
      <c r="H9" s="1306"/>
      <c r="I9" s="1308"/>
      <c r="J9" s="1311">
        <v>4</v>
      </c>
      <c r="K9" s="695">
        <f t="shared" si="0"/>
        <v>47</v>
      </c>
      <c r="L9" s="158"/>
    </row>
    <row r="10" spans="1:12" ht="15.75">
      <c r="A10" s="632"/>
      <c r="B10" s="158" t="s">
        <v>354</v>
      </c>
      <c r="C10" s="1304"/>
      <c r="D10" s="1306">
        <v>28</v>
      </c>
      <c r="E10" s="1306"/>
      <c r="F10" s="1306">
        <v>1</v>
      </c>
      <c r="G10" s="1306"/>
      <c r="H10" s="1306"/>
      <c r="I10" s="1308"/>
      <c r="J10" s="1311"/>
      <c r="K10" s="695">
        <f t="shared" si="0"/>
        <v>29</v>
      </c>
      <c r="L10" s="158"/>
    </row>
    <row r="11" spans="1:12" s="403" customFormat="1" ht="15.75">
      <c r="A11" s="632"/>
      <c r="B11" s="158" t="s">
        <v>372</v>
      </c>
      <c r="C11" s="1304"/>
      <c r="D11" s="1306">
        <v>9</v>
      </c>
      <c r="E11" s="1306"/>
      <c r="F11" s="1306">
        <v>3</v>
      </c>
      <c r="G11" s="1306"/>
      <c r="H11" s="1306"/>
      <c r="I11" s="1308"/>
      <c r="J11" s="1311"/>
      <c r="K11" s="695">
        <f t="shared" si="0"/>
        <v>12</v>
      </c>
      <c r="L11" s="158"/>
    </row>
    <row r="12" spans="1:12" ht="15.75">
      <c r="A12" s="632"/>
      <c r="B12" s="158" t="s">
        <v>355</v>
      </c>
      <c r="C12" s="1304"/>
      <c r="D12" s="1306">
        <v>88</v>
      </c>
      <c r="E12" s="1306"/>
      <c r="F12" s="1306"/>
      <c r="G12" s="1306"/>
      <c r="H12" s="1306"/>
      <c r="I12" s="1308"/>
      <c r="J12" s="1311"/>
      <c r="K12" s="695">
        <f t="shared" si="0"/>
        <v>88</v>
      </c>
      <c r="L12" s="158"/>
    </row>
    <row r="13" spans="1:12" ht="15.75">
      <c r="A13" s="632"/>
      <c r="B13" s="158" t="s">
        <v>356</v>
      </c>
      <c r="C13" s="1304">
        <v>1</v>
      </c>
      <c r="D13" s="1306">
        <v>58</v>
      </c>
      <c r="E13" s="1306"/>
      <c r="F13" s="1306">
        <v>4</v>
      </c>
      <c r="G13" s="1306"/>
      <c r="H13" s="1306">
        <v>2</v>
      </c>
      <c r="I13" s="1308">
        <v>1</v>
      </c>
      <c r="J13" s="1311">
        <v>1</v>
      </c>
      <c r="K13" s="695">
        <f t="shared" si="0"/>
        <v>67</v>
      </c>
      <c r="L13" s="158"/>
    </row>
    <row r="14" spans="1:12" ht="15.75">
      <c r="A14" s="632"/>
      <c r="B14" s="158" t="s">
        <v>357</v>
      </c>
      <c r="C14" s="1304"/>
      <c r="D14" s="1306">
        <v>31</v>
      </c>
      <c r="E14" s="1306"/>
      <c r="F14" s="1306"/>
      <c r="G14" s="1306"/>
      <c r="H14" s="1306"/>
      <c r="I14" s="1308"/>
      <c r="J14" s="1311">
        <v>1</v>
      </c>
      <c r="K14" s="695">
        <f t="shared" si="0"/>
        <v>32</v>
      </c>
      <c r="L14" s="158"/>
    </row>
    <row r="15" spans="1:12" ht="15.75">
      <c r="A15" s="632"/>
      <c r="B15" s="158" t="s">
        <v>358</v>
      </c>
      <c r="C15" s="1304"/>
      <c r="D15" s="1306">
        <v>6</v>
      </c>
      <c r="E15" s="1306"/>
      <c r="F15" s="1306">
        <v>1</v>
      </c>
      <c r="G15" s="1306"/>
      <c r="H15" s="1306"/>
      <c r="I15" s="1308"/>
      <c r="J15" s="1311"/>
      <c r="K15" s="695">
        <f t="shared" si="0"/>
        <v>7</v>
      </c>
      <c r="L15" s="158"/>
    </row>
    <row r="16" spans="1:12" ht="15.75">
      <c r="B16" s="1028" t="s">
        <v>359</v>
      </c>
      <c r="C16" s="1304"/>
      <c r="D16" s="1304"/>
      <c r="E16" s="1304"/>
      <c r="F16" s="1304"/>
      <c r="G16" s="1304"/>
      <c r="H16" s="1304"/>
      <c r="I16" s="1304"/>
      <c r="J16" s="1312"/>
      <c r="K16" s="695">
        <f t="shared" si="0"/>
        <v>0</v>
      </c>
      <c r="L16" s="158"/>
    </row>
    <row r="17" spans="1:12" ht="15.75">
      <c r="A17" s="632"/>
      <c r="B17" s="158" t="s">
        <v>360</v>
      </c>
      <c r="C17" s="1304"/>
      <c r="D17" s="1306">
        <v>37</v>
      </c>
      <c r="E17" s="1306"/>
      <c r="F17" s="1306"/>
      <c r="G17" s="1306"/>
      <c r="H17" s="1306"/>
      <c r="I17" s="1308"/>
      <c r="J17" s="1311"/>
      <c r="K17" s="695">
        <f t="shared" si="0"/>
        <v>37</v>
      </c>
      <c r="L17" s="158"/>
    </row>
    <row r="18" spans="1:12" ht="15.75">
      <c r="A18" s="632"/>
      <c r="B18" s="158" t="s">
        <v>361</v>
      </c>
      <c r="C18" s="1304"/>
      <c r="D18" s="1306">
        <v>19</v>
      </c>
      <c r="E18" s="1306"/>
      <c r="F18" s="1306"/>
      <c r="G18" s="1306"/>
      <c r="H18" s="1306"/>
      <c r="I18" s="1308"/>
      <c r="J18" s="1311"/>
      <c r="K18" s="695">
        <f t="shared" si="0"/>
        <v>19</v>
      </c>
      <c r="L18" s="158"/>
    </row>
    <row r="19" spans="1:12" ht="15.75">
      <c r="A19" s="632"/>
      <c r="B19" s="158" t="s">
        <v>363</v>
      </c>
      <c r="C19" s="1304">
        <v>1</v>
      </c>
      <c r="D19" s="1306"/>
      <c r="E19" s="1306"/>
      <c r="F19" s="1306"/>
      <c r="G19" s="1306"/>
      <c r="H19" s="1306"/>
      <c r="I19" s="1308"/>
      <c r="J19" s="1311"/>
      <c r="K19" s="695">
        <f t="shared" si="0"/>
        <v>1</v>
      </c>
      <c r="L19" s="158"/>
    </row>
    <row r="20" spans="1:12" ht="15.75">
      <c r="A20" s="632"/>
      <c r="B20" s="158" t="s">
        <v>364</v>
      </c>
      <c r="C20" s="1304"/>
      <c r="D20" s="1306">
        <v>20</v>
      </c>
      <c r="E20" s="1306"/>
      <c r="F20" s="1306"/>
      <c r="G20" s="1306"/>
      <c r="H20" s="1306"/>
      <c r="I20" s="1308"/>
      <c r="J20" s="1311"/>
      <c r="K20" s="695">
        <f t="shared" si="0"/>
        <v>20</v>
      </c>
      <c r="L20" s="158"/>
    </row>
    <row r="21" spans="1:12" ht="15.75">
      <c r="A21" s="632"/>
      <c r="B21" s="158" t="s">
        <v>365</v>
      </c>
      <c r="C21" s="1304">
        <v>7</v>
      </c>
      <c r="D21" s="1306">
        <v>22</v>
      </c>
      <c r="E21" s="1306"/>
      <c r="F21" s="1306">
        <v>9</v>
      </c>
      <c r="G21" s="1306"/>
      <c r="H21" s="1306"/>
      <c r="I21" s="1308"/>
      <c r="J21" s="1311"/>
      <c r="K21" s="695">
        <f t="shared" si="0"/>
        <v>38</v>
      </c>
      <c r="L21" s="158"/>
    </row>
    <row r="22" spans="1:12" ht="15.75">
      <c r="A22" s="632"/>
      <c r="B22" s="158" t="s">
        <v>366</v>
      </c>
      <c r="C22" s="1304"/>
      <c r="D22" s="1306">
        <v>132</v>
      </c>
      <c r="E22" s="1306"/>
      <c r="F22" s="1306"/>
      <c r="G22" s="1306"/>
      <c r="H22" s="1306"/>
      <c r="I22" s="1308"/>
      <c r="J22" s="1311"/>
      <c r="K22" s="695">
        <f t="shared" si="0"/>
        <v>132</v>
      </c>
      <c r="L22" s="158"/>
    </row>
    <row r="23" spans="1:12" ht="15.75">
      <c r="A23" s="632"/>
      <c r="B23" s="160" t="s">
        <v>367</v>
      </c>
      <c r="C23" s="696">
        <f t="shared" ref="C23:K23" si="1">SUM(C6:C22)</f>
        <v>16</v>
      </c>
      <c r="D23" s="696">
        <f t="shared" si="1"/>
        <v>540</v>
      </c>
      <c r="E23" s="696">
        <f t="shared" si="1"/>
        <v>2</v>
      </c>
      <c r="F23" s="696">
        <f t="shared" si="1"/>
        <v>25</v>
      </c>
      <c r="G23" s="696">
        <f t="shared" si="1"/>
        <v>1</v>
      </c>
      <c r="H23" s="696">
        <f t="shared" si="1"/>
        <v>2</v>
      </c>
      <c r="I23" s="696">
        <f t="shared" si="1"/>
        <v>1</v>
      </c>
      <c r="J23" s="696">
        <f t="shared" si="1"/>
        <v>6</v>
      </c>
      <c r="K23" s="697">
        <f t="shared" si="1"/>
        <v>593</v>
      </c>
      <c r="L23" s="158"/>
    </row>
    <row r="24" spans="1:12" ht="15.75">
      <c r="B24" s="28" t="s">
        <v>193</v>
      </c>
      <c r="C24" s="161"/>
      <c r="D24" s="161"/>
      <c r="E24" s="161"/>
      <c r="F24" s="161"/>
      <c r="G24" s="161"/>
      <c r="H24" s="161"/>
      <c r="I24" s="161"/>
      <c r="J24" s="161"/>
      <c r="K24" s="161"/>
      <c r="L24" s="62"/>
    </row>
    <row r="25" spans="1:12" ht="15.75">
      <c r="B25" s="1610" t="s">
        <v>994</v>
      </c>
      <c r="C25" s="1611"/>
      <c r="D25" s="1611"/>
      <c r="E25" s="1611"/>
      <c r="F25" s="1611"/>
      <c r="G25" s="1611"/>
      <c r="H25" s="1611"/>
      <c r="I25" s="1611"/>
      <c r="J25" s="1611"/>
      <c r="K25" s="1611"/>
      <c r="L25" s="62"/>
    </row>
    <row r="26" spans="1:12" ht="15.75">
      <c r="B26" s="162"/>
      <c r="C26" s="162"/>
      <c r="D26" s="162"/>
      <c r="E26" s="162"/>
      <c r="F26" s="162"/>
      <c r="G26" s="162"/>
      <c r="H26" s="162"/>
      <c r="I26" s="162"/>
      <c r="J26" s="162"/>
      <c r="K26" s="162"/>
      <c r="L26" s="62"/>
    </row>
    <row r="27" spans="1:12" ht="15.75">
      <c r="B27" s="162"/>
      <c r="C27" s="162"/>
      <c r="D27" s="162"/>
      <c r="E27" s="162"/>
      <c r="F27" s="162"/>
      <c r="G27" s="162"/>
      <c r="H27" s="162"/>
      <c r="I27" s="162"/>
      <c r="J27" s="162"/>
      <c r="K27" s="162"/>
      <c r="L27" s="62"/>
    </row>
    <row r="28" spans="1:12">
      <c r="B28" s="163"/>
      <c r="C28" s="163"/>
      <c r="D28" s="163"/>
      <c r="E28" s="163"/>
      <c r="F28" s="163"/>
      <c r="G28" s="163"/>
      <c r="H28" s="163"/>
      <c r="I28" s="163"/>
      <c r="J28" s="163"/>
      <c r="K28" s="163"/>
      <c r="L28" s="164"/>
    </row>
    <row r="29" spans="1:12">
      <c r="B29" s="164"/>
      <c r="C29" s="164"/>
      <c r="D29" s="164"/>
      <c r="E29" s="164"/>
      <c r="F29" s="164"/>
      <c r="G29" s="164"/>
      <c r="H29" s="164"/>
      <c r="I29" s="164"/>
      <c r="J29" s="164"/>
      <c r="K29" s="164"/>
      <c r="L29" s="164"/>
    </row>
    <row r="30" spans="1:12">
      <c r="B30" s="164"/>
      <c r="C30" s="164"/>
      <c r="D30" s="164"/>
      <c r="E30" s="164"/>
      <c r="F30" s="164"/>
      <c r="G30" s="164"/>
      <c r="H30" s="164"/>
      <c r="I30" s="164"/>
      <c r="J30" s="164"/>
      <c r="K30" s="164"/>
      <c r="L30" s="164"/>
    </row>
    <row r="31" spans="1:12">
      <c r="B31" s="164"/>
      <c r="C31" s="164"/>
      <c r="D31" s="164"/>
      <c r="E31" s="164"/>
      <c r="F31" s="164"/>
      <c r="G31" s="164"/>
      <c r="H31" s="164"/>
      <c r="I31" s="164"/>
      <c r="J31" s="164"/>
      <c r="K31" s="164"/>
      <c r="L31" s="164"/>
    </row>
    <row r="32" spans="1:12">
      <c r="B32" s="164"/>
      <c r="C32" s="164"/>
      <c r="D32" s="164"/>
      <c r="E32" s="164" t="s">
        <v>14</v>
      </c>
      <c r="F32" s="164"/>
      <c r="G32" s="164"/>
      <c r="H32" s="164"/>
      <c r="I32" s="164"/>
      <c r="J32" s="164"/>
      <c r="K32" s="164"/>
      <c r="L32" s="164"/>
    </row>
  </sheetData>
  <mergeCells count="2">
    <mergeCell ref="B3:K3"/>
    <mergeCell ref="B25:K25"/>
  </mergeCells>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44">
    <pageSetUpPr fitToPage="1"/>
  </sheetPr>
  <dimension ref="A1:O42"/>
  <sheetViews>
    <sheetView showGridLines="0" zoomScale="102" zoomScaleNormal="102" workbookViewId="0"/>
  </sheetViews>
  <sheetFormatPr defaultRowHeight="15"/>
  <cols>
    <col min="1" max="1" width="8.88671875" style="403"/>
    <col min="2" max="2" width="12.77734375" customWidth="1"/>
    <col min="3" max="4" width="9.33203125" customWidth="1"/>
    <col min="5" max="5" width="13" customWidth="1"/>
    <col min="6" max="6" width="9.21875" style="1026" customWidth="1"/>
  </cols>
  <sheetData>
    <row r="1" spans="1:15" ht="15.75">
      <c r="B1" s="241" t="s">
        <v>463</v>
      </c>
      <c r="C1" s="242"/>
      <c r="D1" s="242"/>
      <c r="E1" s="242"/>
      <c r="F1" s="242"/>
      <c r="G1" s="242"/>
      <c r="H1" s="155"/>
      <c r="J1" s="241" t="s">
        <v>464</v>
      </c>
      <c r="K1" s="236"/>
      <c r="L1" s="236"/>
      <c r="M1" s="236"/>
      <c r="N1" s="236"/>
      <c r="O1" s="236"/>
    </row>
    <row r="2" spans="1:15" s="277" customFormat="1" ht="9.75" customHeight="1">
      <c r="A2" s="403"/>
      <c r="B2" s="241"/>
      <c r="C2" s="242"/>
      <c r="D2" s="242"/>
      <c r="E2" s="242"/>
      <c r="F2" s="242"/>
      <c r="G2" s="242"/>
      <c r="H2" s="155"/>
      <c r="J2" s="241"/>
      <c r="K2" s="236"/>
      <c r="L2" s="236"/>
      <c r="M2" s="236"/>
      <c r="N2" s="236"/>
      <c r="O2" s="236"/>
    </row>
    <row r="3" spans="1:15" ht="16.5">
      <c r="B3" s="1613" t="s">
        <v>995</v>
      </c>
      <c r="C3" s="1613"/>
      <c r="D3" s="1613"/>
      <c r="E3" s="1613"/>
      <c r="F3" s="1613"/>
      <c r="G3" s="1613"/>
      <c r="H3" s="62"/>
    </row>
    <row r="4" spans="1:15" ht="24" customHeight="1">
      <c r="B4" s="1614" t="s">
        <v>342</v>
      </c>
      <c r="C4" s="1616" t="s">
        <v>368</v>
      </c>
      <c r="D4" s="1617"/>
      <c r="E4" s="1620" t="s">
        <v>369</v>
      </c>
      <c r="F4" s="1621"/>
      <c r="G4" s="1618" t="s">
        <v>349</v>
      </c>
      <c r="H4" s="62"/>
      <c r="J4" s="62"/>
      <c r="K4" s="62" t="s">
        <v>374</v>
      </c>
      <c r="L4" s="62" t="s">
        <v>375</v>
      </c>
      <c r="M4" s="1177" t="s">
        <v>376</v>
      </c>
      <c r="N4" s="62" t="s">
        <v>919</v>
      </c>
    </row>
    <row r="5" spans="1:15" ht="18.75">
      <c r="B5" s="1615"/>
      <c r="C5" s="165" t="s">
        <v>370</v>
      </c>
      <c r="D5" s="166" t="s">
        <v>371</v>
      </c>
      <c r="E5" s="1035" t="s">
        <v>630</v>
      </c>
      <c r="F5" s="167" t="s">
        <v>919</v>
      </c>
      <c r="G5" s="1619"/>
      <c r="H5" s="100"/>
      <c r="J5" s="172" t="s">
        <v>791</v>
      </c>
      <c r="K5" s="155">
        <v>1797</v>
      </c>
      <c r="L5" s="155">
        <v>1104</v>
      </c>
      <c r="M5" s="155">
        <v>313</v>
      </c>
      <c r="N5" s="173"/>
    </row>
    <row r="6" spans="1:15" s="1299" customFormat="1" ht="15.75">
      <c r="B6" s="1314" t="s">
        <v>1040</v>
      </c>
      <c r="C6" s="1315">
        <v>1</v>
      </c>
      <c r="D6" s="1315"/>
      <c r="E6" s="1318"/>
      <c r="F6" s="1319"/>
      <c r="G6" s="695">
        <f>SUM(C6:F6)</f>
        <v>1</v>
      </c>
      <c r="H6" s="100"/>
      <c r="J6" s="172"/>
      <c r="K6" s="155"/>
      <c r="L6" s="155"/>
      <c r="M6" s="155"/>
      <c r="N6" s="173"/>
    </row>
    <row r="7" spans="1:15" ht="15.75">
      <c r="A7" s="531"/>
      <c r="B7" s="158" t="s">
        <v>350</v>
      </c>
      <c r="C7" s="1316">
        <v>45</v>
      </c>
      <c r="D7" s="1316">
        <v>18</v>
      </c>
      <c r="E7" s="1320">
        <v>4</v>
      </c>
      <c r="F7" s="1321">
        <v>9</v>
      </c>
      <c r="G7" s="695">
        <f>SUM(C7:F7)</f>
        <v>76</v>
      </c>
      <c r="H7" s="158"/>
      <c r="J7" s="172" t="s">
        <v>813</v>
      </c>
      <c r="K7" s="155">
        <v>1829</v>
      </c>
      <c r="L7" s="155">
        <v>1128</v>
      </c>
      <c r="M7" s="155">
        <v>325</v>
      </c>
      <c r="N7" s="155"/>
    </row>
    <row r="8" spans="1:15" ht="15.75">
      <c r="A8" s="531"/>
      <c r="B8" s="158" t="s">
        <v>351</v>
      </c>
      <c r="C8" s="1316">
        <v>38</v>
      </c>
      <c r="D8" s="1316">
        <v>18</v>
      </c>
      <c r="E8" s="1320">
        <v>3</v>
      </c>
      <c r="F8" s="1322">
        <v>8</v>
      </c>
      <c r="G8" s="1323">
        <f t="shared" ref="G8:G25" si="0">SUM(C8:F8)</f>
        <v>67</v>
      </c>
      <c r="H8" s="158"/>
      <c r="J8" s="172" t="s">
        <v>834</v>
      </c>
      <c r="K8" s="722">
        <v>1893</v>
      </c>
      <c r="L8" s="722">
        <v>1136</v>
      </c>
      <c r="M8" s="722">
        <v>335</v>
      </c>
      <c r="N8" s="155"/>
    </row>
    <row r="9" spans="1:15" ht="15.75">
      <c r="A9" s="531"/>
      <c r="B9" s="158" t="s">
        <v>352</v>
      </c>
      <c r="C9" s="1316">
        <v>33</v>
      </c>
      <c r="D9" s="1316">
        <v>12</v>
      </c>
      <c r="E9" s="1320">
        <v>4</v>
      </c>
      <c r="F9" s="1322">
        <v>6</v>
      </c>
      <c r="G9" s="1323">
        <f t="shared" si="0"/>
        <v>55</v>
      </c>
      <c r="H9" s="158"/>
      <c r="J9" s="172" t="s">
        <v>864</v>
      </c>
      <c r="K9" s="1032">
        <v>954</v>
      </c>
      <c r="L9" s="1032">
        <v>397</v>
      </c>
      <c r="M9" s="1032">
        <v>94</v>
      </c>
      <c r="N9" s="155">
        <v>30</v>
      </c>
    </row>
    <row r="10" spans="1:15" ht="15.75">
      <c r="A10" s="531"/>
      <c r="B10" s="158" t="s">
        <v>353</v>
      </c>
      <c r="C10" s="1316">
        <v>64</v>
      </c>
      <c r="D10" s="1316">
        <v>43</v>
      </c>
      <c r="E10" s="1320">
        <v>1</v>
      </c>
      <c r="F10" s="1322">
        <v>22</v>
      </c>
      <c r="G10" s="1323">
        <f t="shared" si="0"/>
        <v>130</v>
      </c>
      <c r="H10" s="158"/>
      <c r="J10" s="172" t="s">
        <v>895</v>
      </c>
      <c r="K10" s="155">
        <v>1050</v>
      </c>
      <c r="L10" s="155">
        <v>457</v>
      </c>
      <c r="M10" s="155">
        <v>124</v>
      </c>
      <c r="N10" s="155">
        <v>86</v>
      </c>
    </row>
    <row r="11" spans="1:15" ht="15.75">
      <c r="A11" s="531"/>
      <c r="B11" s="158" t="s">
        <v>354</v>
      </c>
      <c r="C11" s="1316">
        <v>50</v>
      </c>
      <c r="D11" s="1316">
        <v>19</v>
      </c>
      <c r="E11" s="1320">
        <v>7</v>
      </c>
      <c r="F11" s="1322">
        <v>3</v>
      </c>
      <c r="G11" s="1323">
        <f t="shared" si="0"/>
        <v>79</v>
      </c>
      <c r="H11" s="158"/>
      <c r="J11" s="172" t="s">
        <v>950</v>
      </c>
      <c r="K11" s="722">
        <f>C26</f>
        <v>1055</v>
      </c>
      <c r="L11" s="722">
        <f>D26</f>
        <v>457</v>
      </c>
      <c r="M11" s="722">
        <f>E26</f>
        <v>114</v>
      </c>
      <c r="N11" s="722">
        <f>F26</f>
        <v>122</v>
      </c>
    </row>
    <row r="12" spans="1:15" ht="15.75">
      <c r="A12" s="531"/>
      <c r="B12" s="158" t="s">
        <v>372</v>
      </c>
      <c r="C12" s="1316">
        <v>7</v>
      </c>
      <c r="D12" s="1316">
        <v>8</v>
      </c>
      <c r="E12" s="1320"/>
      <c r="F12" s="1322">
        <v>3</v>
      </c>
      <c r="G12" s="1323">
        <f t="shared" si="0"/>
        <v>18</v>
      </c>
      <c r="H12" s="158"/>
      <c r="N12" s="403"/>
    </row>
    <row r="13" spans="1:15" ht="15.75">
      <c r="A13" s="531"/>
      <c r="B13" s="158" t="s">
        <v>355</v>
      </c>
      <c r="C13" s="1316">
        <v>198</v>
      </c>
      <c r="D13" s="1316">
        <v>84</v>
      </c>
      <c r="E13" s="1320">
        <v>34</v>
      </c>
      <c r="F13" s="1322">
        <v>10</v>
      </c>
      <c r="G13" s="1323">
        <f t="shared" si="0"/>
        <v>326</v>
      </c>
      <c r="H13" s="158"/>
    </row>
    <row r="14" spans="1:15" ht="15.75">
      <c r="A14" s="531"/>
      <c r="B14" s="158" t="s">
        <v>356</v>
      </c>
      <c r="C14" s="1316">
        <v>71</v>
      </c>
      <c r="D14" s="1316">
        <v>20</v>
      </c>
      <c r="E14" s="1320">
        <v>5</v>
      </c>
      <c r="F14" s="1322">
        <v>34</v>
      </c>
      <c r="G14" s="1323">
        <f t="shared" si="0"/>
        <v>130</v>
      </c>
      <c r="H14" s="158"/>
    </row>
    <row r="15" spans="1:15" ht="15.75">
      <c r="A15" s="531"/>
      <c r="B15" s="158" t="s">
        <v>357</v>
      </c>
      <c r="C15" s="1316">
        <v>71</v>
      </c>
      <c r="D15" s="1316">
        <v>26</v>
      </c>
      <c r="E15" s="1320">
        <v>1</v>
      </c>
      <c r="F15" s="1322">
        <v>1</v>
      </c>
      <c r="G15" s="1323">
        <f t="shared" si="0"/>
        <v>99</v>
      </c>
      <c r="H15" s="158"/>
    </row>
    <row r="16" spans="1:15" ht="15.75">
      <c r="A16" s="531"/>
      <c r="B16" s="158" t="s">
        <v>358</v>
      </c>
      <c r="C16" s="1316">
        <v>4</v>
      </c>
      <c r="D16" s="1316">
        <v>2</v>
      </c>
      <c r="E16" s="1320">
        <v>1</v>
      </c>
      <c r="F16" s="1322">
        <v>2</v>
      </c>
      <c r="G16" s="1323">
        <f t="shared" si="0"/>
        <v>9</v>
      </c>
      <c r="H16" s="158"/>
    </row>
    <row r="17" spans="1:14" ht="15.75">
      <c r="A17" s="531"/>
      <c r="B17" s="1028" t="s">
        <v>359</v>
      </c>
      <c r="C17" s="1316"/>
      <c r="D17" s="1316"/>
      <c r="E17" s="1320">
        <v>1</v>
      </c>
      <c r="F17" s="1322"/>
      <c r="G17" s="1323">
        <f t="shared" si="0"/>
        <v>1</v>
      </c>
      <c r="H17" s="158"/>
      <c r="J17" s="174"/>
      <c r="K17" s="155"/>
      <c r="L17" s="155"/>
      <c r="M17" s="155"/>
      <c r="N17" s="403"/>
    </row>
    <row r="18" spans="1:14" ht="15.75">
      <c r="A18" s="531"/>
      <c r="B18" s="1028" t="s">
        <v>360</v>
      </c>
      <c r="C18" s="1317">
        <v>86</v>
      </c>
      <c r="D18" s="1317">
        <v>27</v>
      </c>
      <c r="E18" s="1320">
        <v>6</v>
      </c>
      <c r="F18" s="1322">
        <v>3</v>
      </c>
      <c r="G18" s="1323">
        <f t="shared" si="0"/>
        <v>122</v>
      </c>
      <c r="H18" s="158"/>
      <c r="J18" s="174"/>
      <c r="K18" s="155"/>
      <c r="L18" s="155"/>
      <c r="M18" s="155"/>
      <c r="N18" s="403"/>
    </row>
    <row r="19" spans="1:14" ht="15.75">
      <c r="A19" s="531"/>
      <c r="B19" s="1028" t="s">
        <v>373</v>
      </c>
      <c r="C19" s="1324"/>
      <c r="D19" s="1324">
        <v>3</v>
      </c>
      <c r="E19" s="1320"/>
      <c r="F19" s="1322"/>
      <c r="G19" s="1323">
        <f t="shared" si="0"/>
        <v>3</v>
      </c>
      <c r="H19" s="158"/>
      <c r="J19" s="172"/>
      <c r="K19" s="173"/>
      <c r="L19" s="173"/>
      <c r="M19" s="173"/>
    </row>
    <row r="20" spans="1:14" ht="15.75">
      <c r="A20" s="531"/>
      <c r="B20" s="1028" t="s">
        <v>361</v>
      </c>
      <c r="C20" s="1317">
        <v>42</v>
      </c>
      <c r="D20" s="1317">
        <v>20</v>
      </c>
      <c r="E20" s="1320">
        <v>4</v>
      </c>
      <c r="F20" s="1322">
        <v>5</v>
      </c>
      <c r="G20" s="1323">
        <f t="shared" si="0"/>
        <v>71</v>
      </c>
      <c r="H20" s="158"/>
      <c r="J20" s="172"/>
      <c r="K20" s="173"/>
      <c r="L20" s="173"/>
      <c r="M20" s="173"/>
    </row>
    <row r="21" spans="1:14" ht="15.75">
      <c r="A21" s="531"/>
      <c r="B21" s="1028" t="s">
        <v>362</v>
      </c>
      <c r="C21" s="1324">
        <v>1</v>
      </c>
      <c r="D21" s="1324"/>
      <c r="E21" s="1320"/>
      <c r="F21" s="1322"/>
      <c r="G21" s="1323">
        <f t="shared" si="0"/>
        <v>1</v>
      </c>
      <c r="H21" s="158"/>
      <c r="J21" s="172"/>
      <c r="K21" s="173"/>
      <c r="L21" s="173"/>
      <c r="M21" s="173"/>
    </row>
    <row r="22" spans="1:14" ht="15.75">
      <c r="A22" s="531"/>
      <c r="B22" s="158" t="s">
        <v>363</v>
      </c>
      <c r="C22" s="1317">
        <v>1</v>
      </c>
      <c r="D22" s="1317"/>
      <c r="E22" s="1320"/>
      <c r="F22" s="1322"/>
      <c r="G22" s="1323">
        <f t="shared" si="0"/>
        <v>1</v>
      </c>
      <c r="H22" s="158"/>
    </row>
    <row r="23" spans="1:14" ht="15.75">
      <c r="A23" s="531"/>
      <c r="B23" s="158" t="s">
        <v>364</v>
      </c>
      <c r="C23" s="1316">
        <v>47</v>
      </c>
      <c r="D23" s="1316">
        <v>15</v>
      </c>
      <c r="E23" s="1320">
        <v>5</v>
      </c>
      <c r="F23" s="1322">
        <v>1</v>
      </c>
      <c r="G23" s="1323">
        <f t="shared" si="0"/>
        <v>68</v>
      </c>
      <c r="H23" s="158"/>
    </row>
    <row r="24" spans="1:14" ht="15.75">
      <c r="A24" s="531"/>
      <c r="B24" s="158" t="s">
        <v>365</v>
      </c>
      <c r="C24" s="1316">
        <v>58</v>
      </c>
      <c r="D24" s="1316">
        <v>40</v>
      </c>
      <c r="E24" s="1320">
        <v>3</v>
      </c>
      <c r="F24" s="1322">
        <v>4</v>
      </c>
      <c r="G24" s="1323">
        <f t="shared" si="0"/>
        <v>105</v>
      </c>
      <c r="H24" s="158"/>
    </row>
    <row r="25" spans="1:14" ht="15.75">
      <c r="A25" s="531"/>
      <c r="B25" s="158" t="s">
        <v>366</v>
      </c>
      <c r="C25" s="1316">
        <v>238</v>
      </c>
      <c r="D25" s="1316">
        <v>102</v>
      </c>
      <c r="E25" s="1320">
        <v>35</v>
      </c>
      <c r="F25" s="1322">
        <v>11</v>
      </c>
      <c r="G25" s="1323">
        <f t="shared" si="0"/>
        <v>386</v>
      </c>
      <c r="H25" s="158"/>
    </row>
    <row r="26" spans="1:14" ht="15.75">
      <c r="A26" s="531"/>
      <c r="B26" s="168" t="s">
        <v>367</v>
      </c>
      <c r="C26" s="169">
        <f>SUM(C6:C25)</f>
        <v>1055</v>
      </c>
      <c r="D26" s="169">
        <f t="shared" ref="D26:G26" si="1">SUM(D6:D25)</f>
        <v>457</v>
      </c>
      <c r="E26" s="169">
        <f t="shared" si="1"/>
        <v>114</v>
      </c>
      <c r="F26" s="169">
        <f t="shared" si="1"/>
        <v>122</v>
      </c>
      <c r="G26" s="169">
        <f t="shared" si="1"/>
        <v>1748</v>
      </c>
      <c r="H26" s="158"/>
    </row>
    <row r="27" spans="1:14" ht="15.75">
      <c r="B27" s="28" t="s">
        <v>193</v>
      </c>
      <c r="C27" s="170"/>
      <c r="D27" s="170"/>
      <c r="E27" s="170"/>
      <c r="F27" s="170"/>
      <c r="G27" s="161"/>
      <c r="H27" s="100"/>
    </row>
    <row r="28" spans="1:14" ht="16.149999999999999" customHeight="1">
      <c r="B28" s="1038" t="s">
        <v>920</v>
      </c>
      <c r="H28" s="62"/>
    </row>
    <row r="29" spans="1:14" s="1026" customFormat="1" ht="16.149999999999999" customHeight="1">
      <c r="B29" s="1612" t="s">
        <v>921</v>
      </c>
      <c r="C29" s="1612"/>
      <c r="D29" s="1612"/>
      <c r="E29" s="1612"/>
      <c r="F29" s="1612"/>
      <c r="G29" s="1612"/>
      <c r="H29" s="62"/>
    </row>
    <row r="30" spans="1:14" s="1026" customFormat="1" ht="16.149999999999999" customHeight="1">
      <c r="B30" s="1612"/>
      <c r="C30" s="1612"/>
      <c r="D30" s="1612"/>
      <c r="E30" s="1612"/>
      <c r="F30" s="1612"/>
      <c r="G30" s="1612"/>
      <c r="H30" s="62"/>
    </row>
    <row r="31" spans="1:14" s="1026" customFormat="1" ht="16.149999999999999" customHeight="1">
      <c r="B31" s="1612"/>
      <c r="C31" s="1612"/>
      <c r="D31" s="1612"/>
      <c r="E31" s="1612"/>
      <c r="F31" s="1612"/>
      <c r="G31" s="1612"/>
      <c r="H31" s="62"/>
    </row>
    <row r="32" spans="1:14" s="1026" customFormat="1" ht="16.149999999999999" customHeight="1">
      <c r="B32" s="1037"/>
      <c r="C32" s="1037"/>
      <c r="D32" s="1037"/>
      <c r="E32" s="1037"/>
      <c r="F32" s="1037"/>
      <c r="G32" s="1037"/>
      <c r="H32" s="62"/>
    </row>
    <row r="33" spans="1:13" s="1026" customFormat="1" ht="16.149999999999999" customHeight="1">
      <c r="B33" s="1033"/>
      <c r="H33" s="62"/>
    </row>
    <row r="34" spans="1:13" s="1026" customFormat="1" ht="16.149999999999999" customHeight="1">
      <c r="B34" s="1033"/>
      <c r="H34" s="62"/>
    </row>
    <row r="35" spans="1:13" ht="15.75" customHeight="1">
      <c r="B35" s="1036"/>
      <c r="C35" s="1031"/>
      <c r="D35" s="1031"/>
      <c r="E35" s="1031"/>
      <c r="F35" s="1031"/>
      <c r="G35" s="1031"/>
      <c r="H35" s="62"/>
      <c r="J35" s="171"/>
      <c r="K35" s="171"/>
      <c r="L35" s="171"/>
      <c r="M35" s="171"/>
    </row>
    <row r="36" spans="1:13" ht="15.75" customHeight="1">
      <c r="B36" s="1036"/>
      <c r="H36" s="62"/>
    </row>
    <row r="37" spans="1:13" s="403" customFormat="1" ht="15.75" customHeight="1">
      <c r="A37" s="1030"/>
      <c r="B37" s="404"/>
      <c r="C37" s="404"/>
      <c r="D37" s="404"/>
      <c r="E37" s="404"/>
      <c r="F37" s="1027"/>
      <c r="G37" s="404"/>
      <c r="H37" s="62"/>
    </row>
    <row r="38" spans="1:13" s="403" customFormat="1" ht="15.75" customHeight="1">
      <c r="B38" s="404"/>
      <c r="C38" s="404"/>
      <c r="D38" s="404"/>
      <c r="E38" s="404"/>
      <c r="F38" s="1027"/>
      <c r="G38" s="404"/>
      <c r="H38" s="62"/>
    </row>
    <row r="39" spans="1:13" s="403" customFormat="1" ht="15.75" customHeight="1">
      <c r="B39" s="1031"/>
      <c r="C39" s="1031"/>
      <c r="D39" s="1031"/>
      <c r="E39" s="1031"/>
      <c r="F39" s="1031"/>
      <c r="G39" s="1031"/>
      <c r="H39" s="62"/>
    </row>
    <row r="40" spans="1:13" s="403" customFormat="1" ht="15.75" customHeight="1">
      <c r="B40" s="404"/>
      <c r="C40" s="404"/>
      <c r="D40" s="404"/>
      <c r="E40" s="404"/>
      <c r="F40" s="1027"/>
      <c r="G40" s="404"/>
      <c r="H40" s="62"/>
    </row>
    <row r="41" spans="1:13" ht="15.75">
      <c r="B41" s="162"/>
      <c r="C41" s="162"/>
      <c r="D41" s="162"/>
      <c r="E41" s="162"/>
      <c r="F41" s="162"/>
      <c r="G41" s="162"/>
      <c r="H41" s="243"/>
    </row>
    <row r="42" spans="1:13">
      <c r="B42" s="163"/>
      <c r="C42" s="163"/>
      <c r="D42" s="163"/>
      <c r="E42" s="163"/>
      <c r="F42" s="163"/>
      <c r="G42" s="163"/>
      <c r="H42" s="164"/>
    </row>
  </sheetData>
  <mergeCells count="6">
    <mergeCell ref="B29:G31"/>
    <mergeCell ref="B3:G3"/>
    <mergeCell ref="B4:B5"/>
    <mergeCell ref="C4:D4"/>
    <mergeCell ref="G4:G5"/>
    <mergeCell ref="E4:F4"/>
  </mergeCells>
  <pageMargins left="0.7" right="0.7" top="0.75" bottom="0.75" header="0.3" footer="0.3"/>
  <pageSetup scale="68" orientation="landscape" r:id="rId1"/>
  <drawing r:id="rId2"/>
</worksheet>
</file>

<file path=xl/worksheets/sheet45.xml><?xml version="1.0" encoding="utf-8"?>
<worksheet xmlns="http://schemas.openxmlformats.org/spreadsheetml/2006/main" xmlns:r="http://schemas.openxmlformats.org/officeDocument/2006/relationships">
  <sheetPr codeName="Sheet45"/>
  <dimension ref="A1:O44"/>
  <sheetViews>
    <sheetView showGridLines="0" zoomScale="96" zoomScaleNormal="96" workbookViewId="0">
      <selection activeCell="A2" sqref="A2"/>
    </sheetView>
  </sheetViews>
  <sheetFormatPr defaultRowHeight="15"/>
  <cols>
    <col min="1" max="1" width="10.21875" style="545" customWidth="1"/>
    <col min="2" max="2" width="16.44140625" style="60" customWidth="1"/>
    <col min="3" max="14" width="8.88671875" customWidth="1"/>
    <col min="15" max="15" width="9.33203125" customWidth="1"/>
  </cols>
  <sheetData>
    <row r="1" spans="1:15">
      <c r="B1" s="349" t="s">
        <v>377</v>
      </c>
      <c r="C1" s="176"/>
      <c r="D1" s="176"/>
      <c r="E1" s="176"/>
      <c r="L1" s="176"/>
      <c r="M1" s="176"/>
      <c r="N1" s="176"/>
      <c r="O1" s="15"/>
    </row>
    <row r="2" spans="1:15" ht="21" customHeight="1">
      <c r="B2" s="1622" t="s">
        <v>996</v>
      </c>
      <c r="C2" s="1622"/>
      <c r="D2" s="1622"/>
      <c r="E2" s="1622"/>
      <c r="F2" s="1622"/>
      <c r="G2" s="1622"/>
      <c r="H2" s="1622"/>
      <c r="I2" s="1622"/>
      <c r="J2" s="1622"/>
      <c r="K2" s="1622"/>
      <c r="L2" s="1622"/>
      <c r="M2" s="1622"/>
      <c r="N2" s="1622"/>
      <c r="O2" s="15"/>
    </row>
    <row r="3" spans="1:15" s="248" customFormat="1" ht="14.25" customHeight="1" thickBot="1">
      <c r="A3" s="545"/>
      <c r="B3" s="350"/>
      <c r="C3" s="249"/>
      <c r="D3" s="249"/>
      <c r="E3" s="249"/>
      <c r="F3" s="249"/>
      <c r="G3" s="249"/>
      <c r="H3" s="249"/>
      <c r="I3" s="249"/>
      <c r="J3" s="249"/>
      <c r="K3" s="249"/>
      <c r="L3" s="249"/>
      <c r="M3" s="249"/>
      <c r="N3" s="249"/>
      <c r="O3" s="15"/>
    </row>
    <row r="4" spans="1:15" ht="21" customHeight="1">
      <c r="B4" s="351" t="s">
        <v>378</v>
      </c>
      <c r="C4" s="255" t="s">
        <v>379</v>
      </c>
      <c r="D4" s="255" t="s">
        <v>380</v>
      </c>
      <c r="E4" s="255" t="s">
        <v>381</v>
      </c>
      <c r="F4" s="255" t="s">
        <v>382</v>
      </c>
      <c r="G4" s="255" t="s">
        <v>383</v>
      </c>
      <c r="H4" s="255" t="s">
        <v>384</v>
      </c>
      <c r="I4" s="255" t="s">
        <v>385</v>
      </c>
      <c r="J4" s="255" t="s">
        <v>386</v>
      </c>
      <c r="K4" s="255" t="s">
        <v>387</v>
      </c>
      <c r="L4" s="255" t="s">
        <v>388</v>
      </c>
      <c r="M4" s="255" t="s">
        <v>389</v>
      </c>
      <c r="N4" s="256" t="s">
        <v>390</v>
      </c>
      <c r="O4" s="15"/>
    </row>
    <row r="5" spans="1:15" s="706" customFormat="1" ht="21" customHeight="1">
      <c r="A5" s="909"/>
      <c r="B5" s="707" t="s">
        <v>852</v>
      </c>
      <c r="C5" s="1213">
        <v>113.8</v>
      </c>
      <c r="D5" s="1213">
        <v>44</v>
      </c>
      <c r="E5" s="1213">
        <v>24.8</v>
      </c>
      <c r="F5" s="1214" t="s">
        <v>1005</v>
      </c>
      <c r="G5" s="1214" t="s">
        <v>1005</v>
      </c>
      <c r="H5" s="1213">
        <v>237.8</v>
      </c>
      <c r="I5" s="1213">
        <v>216.6</v>
      </c>
      <c r="J5" s="1214" t="s">
        <v>1005</v>
      </c>
      <c r="K5" s="1214" t="s">
        <v>1005</v>
      </c>
      <c r="L5" s="1214" t="s">
        <v>1005</v>
      </c>
      <c r="M5" s="1214" t="s">
        <v>1005</v>
      </c>
      <c r="N5" s="1255" t="s">
        <v>1005</v>
      </c>
      <c r="O5" s="15"/>
    </row>
    <row r="6" spans="1:15" s="248" customFormat="1" ht="18" customHeight="1">
      <c r="A6" s="430"/>
      <c r="B6" s="429" t="s">
        <v>350</v>
      </c>
      <c r="C6" s="1214" t="s">
        <v>1005</v>
      </c>
      <c r="D6" s="1214" t="s">
        <v>1005</v>
      </c>
      <c r="E6" s="1214" t="s">
        <v>1005</v>
      </c>
      <c r="F6" s="1214" t="s">
        <v>1005</v>
      </c>
      <c r="G6" s="1214" t="s">
        <v>1005</v>
      </c>
      <c r="H6" s="1214" t="s">
        <v>1005</v>
      </c>
      <c r="I6" s="1214" t="s">
        <v>1005</v>
      </c>
      <c r="J6" s="1214" t="s">
        <v>1005</v>
      </c>
      <c r="K6" s="1214" t="s">
        <v>1005</v>
      </c>
      <c r="L6" s="1214" t="s">
        <v>1005</v>
      </c>
      <c r="M6" s="1214" t="s">
        <v>1005</v>
      </c>
      <c r="N6" s="1255" t="s">
        <v>1005</v>
      </c>
      <c r="O6" s="15"/>
    </row>
    <row r="7" spans="1:15" s="346" customFormat="1" ht="18" customHeight="1">
      <c r="A7" s="430"/>
      <c r="B7" s="429" t="s">
        <v>1059</v>
      </c>
      <c r="C7" s="1222">
        <v>50</v>
      </c>
      <c r="D7" s="1222">
        <v>17</v>
      </c>
      <c r="E7" s="1222">
        <v>23</v>
      </c>
      <c r="F7" s="1222">
        <v>7</v>
      </c>
      <c r="G7" s="1222">
        <v>16</v>
      </c>
      <c r="H7" s="1222">
        <v>154</v>
      </c>
      <c r="I7" s="1222">
        <v>115</v>
      </c>
      <c r="J7" s="1222">
        <v>213</v>
      </c>
      <c r="K7" s="1222">
        <v>164</v>
      </c>
      <c r="L7" s="1222">
        <v>142</v>
      </c>
      <c r="M7" s="1222">
        <v>157</v>
      </c>
      <c r="N7" s="1256">
        <v>44</v>
      </c>
      <c r="O7" s="15"/>
    </row>
    <row r="8" spans="1:15" s="248" customFormat="1" ht="18" customHeight="1">
      <c r="A8" s="430"/>
      <c r="B8" s="429" t="s">
        <v>391</v>
      </c>
      <c r="C8" s="1214">
        <v>127</v>
      </c>
      <c r="D8" s="1214">
        <v>122</v>
      </c>
      <c r="E8" s="1214">
        <v>155.5</v>
      </c>
      <c r="F8" s="1214">
        <v>103.1</v>
      </c>
      <c r="G8" s="1214">
        <v>95.3</v>
      </c>
      <c r="H8" s="1214">
        <v>316.8</v>
      </c>
      <c r="I8" s="1214">
        <v>293.3</v>
      </c>
      <c r="J8" s="1215">
        <v>390.8</v>
      </c>
      <c r="K8" s="1214">
        <v>320.8</v>
      </c>
      <c r="L8" s="1216">
        <v>268</v>
      </c>
      <c r="M8" s="1216">
        <v>375.9</v>
      </c>
      <c r="N8" s="1257">
        <v>147.19999999999999</v>
      </c>
      <c r="O8" s="15"/>
    </row>
    <row r="9" spans="1:15" s="248" customFormat="1" ht="18" customHeight="1">
      <c r="A9" s="430"/>
      <c r="B9" s="429" t="s">
        <v>1060</v>
      </c>
      <c r="C9" s="1214" t="s">
        <v>1005</v>
      </c>
      <c r="D9" s="1214" t="s">
        <v>1005</v>
      </c>
      <c r="E9" s="1214" t="s">
        <v>1005</v>
      </c>
      <c r="F9" s="1214">
        <v>58.3</v>
      </c>
      <c r="G9" s="1222">
        <v>57.1</v>
      </c>
      <c r="H9" s="1214">
        <v>300.39999999999998</v>
      </c>
      <c r="I9" s="1214">
        <v>249.1</v>
      </c>
      <c r="J9" s="1214">
        <v>263.39999999999998</v>
      </c>
      <c r="K9" s="1222">
        <v>330.9</v>
      </c>
      <c r="L9" s="1222">
        <v>217.6</v>
      </c>
      <c r="M9" s="1222">
        <v>264</v>
      </c>
      <c r="N9" s="1256">
        <v>69.7</v>
      </c>
      <c r="O9" s="15"/>
    </row>
    <row r="10" spans="1:15" s="346" customFormat="1" ht="18" customHeight="1">
      <c r="A10" s="430"/>
      <c r="B10" s="429" t="s">
        <v>1061</v>
      </c>
      <c r="C10" s="1214">
        <v>116</v>
      </c>
      <c r="D10" s="1214">
        <v>74</v>
      </c>
      <c r="E10" s="1214">
        <v>62</v>
      </c>
      <c r="F10" s="1214">
        <v>64</v>
      </c>
      <c r="G10" s="1214">
        <v>47</v>
      </c>
      <c r="H10" s="1214">
        <v>248</v>
      </c>
      <c r="I10" s="1214">
        <v>28</v>
      </c>
      <c r="J10" s="1214">
        <v>357</v>
      </c>
      <c r="K10" s="1214">
        <v>447</v>
      </c>
      <c r="L10" s="1214">
        <v>392</v>
      </c>
      <c r="M10" s="1222">
        <v>244</v>
      </c>
      <c r="N10" s="1256">
        <v>89</v>
      </c>
      <c r="O10" s="15"/>
    </row>
    <row r="11" spans="1:15" s="248" customFormat="1" ht="18" customHeight="1">
      <c r="A11" s="430"/>
      <c r="B11" s="429" t="s">
        <v>394</v>
      </c>
      <c r="C11" s="1214" t="s">
        <v>1005</v>
      </c>
      <c r="D11" s="1214" t="s">
        <v>1005</v>
      </c>
      <c r="E11" s="1214" t="s">
        <v>1005</v>
      </c>
      <c r="F11" s="1214" t="s">
        <v>1005</v>
      </c>
      <c r="G11" s="1214" t="s">
        <v>1005</v>
      </c>
      <c r="H11" s="1214" t="s">
        <v>1005</v>
      </c>
      <c r="I11" s="1214" t="s">
        <v>1005</v>
      </c>
      <c r="J11" s="1214" t="s">
        <v>1005</v>
      </c>
      <c r="K11" s="1214" t="s">
        <v>1005</v>
      </c>
      <c r="L11" s="1214" t="s">
        <v>1005</v>
      </c>
      <c r="M11" s="1214" t="s">
        <v>1005</v>
      </c>
      <c r="N11" s="1255" t="s">
        <v>1005</v>
      </c>
      <c r="O11" s="15"/>
    </row>
    <row r="12" spans="1:15" s="248" customFormat="1" ht="18" customHeight="1">
      <c r="A12" s="430"/>
      <c r="B12" s="429" t="s">
        <v>403</v>
      </c>
      <c r="C12" s="1214">
        <v>118</v>
      </c>
      <c r="D12" s="1214">
        <v>69</v>
      </c>
      <c r="E12" s="1214">
        <v>60</v>
      </c>
      <c r="F12" s="1214">
        <v>53</v>
      </c>
      <c r="G12" s="1214">
        <v>56.5</v>
      </c>
      <c r="H12" s="1214">
        <v>288.5</v>
      </c>
      <c r="I12" s="1214">
        <v>225.5</v>
      </c>
      <c r="J12" s="1214">
        <v>275</v>
      </c>
      <c r="K12" s="1214">
        <v>369.5</v>
      </c>
      <c r="L12" s="1214">
        <v>296</v>
      </c>
      <c r="M12" s="1215">
        <v>271.5</v>
      </c>
      <c r="N12" s="1258">
        <v>197</v>
      </c>
      <c r="O12" s="15"/>
    </row>
    <row r="13" spans="1:15" s="60" customFormat="1" ht="18" customHeight="1">
      <c r="A13" s="908"/>
      <c r="B13" s="348" t="s">
        <v>1062</v>
      </c>
      <c r="C13" s="1214">
        <v>109</v>
      </c>
      <c r="D13" s="1214">
        <v>106</v>
      </c>
      <c r="E13" s="1214">
        <v>114</v>
      </c>
      <c r="F13" s="1214">
        <v>87</v>
      </c>
      <c r="G13" s="1214">
        <v>46</v>
      </c>
      <c r="H13" s="1214">
        <v>364</v>
      </c>
      <c r="I13" s="1214">
        <v>260</v>
      </c>
      <c r="J13" s="1214">
        <v>400</v>
      </c>
      <c r="K13" s="1214">
        <v>250</v>
      </c>
      <c r="L13" s="1214">
        <v>319</v>
      </c>
      <c r="M13" s="1222">
        <v>144</v>
      </c>
      <c r="N13" s="1256">
        <v>129</v>
      </c>
      <c r="O13" s="39"/>
    </row>
    <row r="14" spans="1:15" s="248" customFormat="1" ht="18" customHeight="1">
      <c r="A14" s="430"/>
      <c r="B14" s="429" t="s">
        <v>924</v>
      </c>
      <c r="C14" s="1214" t="s">
        <v>1005</v>
      </c>
      <c r="D14" s="1214" t="s">
        <v>1005</v>
      </c>
      <c r="E14" s="1214" t="s">
        <v>1005</v>
      </c>
      <c r="F14" s="1214" t="s">
        <v>1005</v>
      </c>
      <c r="G14" s="1214" t="s">
        <v>1005</v>
      </c>
      <c r="H14" s="1214" t="s">
        <v>1005</v>
      </c>
      <c r="I14" s="1214" t="s">
        <v>1005</v>
      </c>
      <c r="J14" s="1214" t="s">
        <v>1005</v>
      </c>
      <c r="K14" s="1214" t="s">
        <v>1005</v>
      </c>
      <c r="L14" s="1214" t="s">
        <v>1005</v>
      </c>
      <c r="M14" s="1214" t="s">
        <v>1005</v>
      </c>
      <c r="N14" s="1255" t="s">
        <v>1005</v>
      </c>
      <c r="O14" s="15"/>
    </row>
    <row r="15" spans="1:15" s="248" customFormat="1" ht="18" customHeight="1">
      <c r="A15" s="430"/>
      <c r="B15" s="429" t="s">
        <v>925</v>
      </c>
      <c r="C15" s="1214">
        <v>234</v>
      </c>
      <c r="D15" s="1214">
        <v>220</v>
      </c>
      <c r="E15" s="1214">
        <v>274</v>
      </c>
      <c r="F15" s="1214">
        <v>155</v>
      </c>
      <c r="G15" s="1214">
        <v>155</v>
      </c>
      <c r="H15" s="1214">
        <v>348</v>
      </c>
      <c r="I15" s="1214">
        <v>432</v>
      </c>
      <c r="J15" s="1214">
        <v>490</v>
      </c>
      <c r="K15" s="1214">
        <v>356</v>
      </c>
      <c r="L15" s="1214">
        <v>782</v>
      </c>
      <c r="M15" s="1222">
        <v>288</v>
      </c>
      <c r="N15" s="1256">
        <v>151</v>
      </c>
      <c r="O15" s="15"/>
    </row>
    <row r="16" spans="1:15" s="706" customFormat="1" ht="18" customHeight="1">
      <c r="A16" s="430"/>
      <c r="B16" s="429" t="s">
        <v>853</v>
      </c>
      <c r="C16" s="1214">
        <v>66.2</v>
      </c>
      <c r="D16" s="1214" t="s">
        <v>1005</v>
      </c>
      <c r="E16" s="1214">
        <v>53.6</v>
      </c>
      <c r="F16" s="1214">
        <v>37.6</v>
      </c>
      <c r="G16" s="1214">
        <v>37.799999999999997</v>
      </c>
      <c r="H16" s="1214">
        <v>192</v>
      </c>
      <c r="I16" s="1214">
        <v>227.6</v>
      </c>
      <c r="J16" s="1214" t="s">
        <v>1005</v>
      </c>
      <c r="K16" s="1214" t="s">
        <v>1005</v>
      </c>
      <c r="L16" s="1214" t="s">
        <v>1005</v>
      </c>
      <c r="M16" s="1214" t="s">
        <v>1005</v>
      </c>
      <c r="N16" s="1255" t="s">
        <v>1005</v>
      </c>
      <c r="O16" s="15"/>
    </row>
    <row r="17" spans="1:15" s="766" customFormat="1" ht="18" customHeight="1">
      <c r="A17" s="430"/>
      <c r="B17" s="348" t="s">
        <v>1063</v>
      </c>
      <c r="C17" s="1214">
        <v>188</v>
      </c>
      <c r="D17" s="1214">
        <v>154.5</v>
      </c>
      <c r="E17" s="1214">
        <v>154</v>
      </c>
      <c r="F17" s="1214">
        <v>131</v>
      </c>
      <c r="G17" s="1178">
        <v>253</v>
      </c>
      <c r="H17" s="1178">
        <v>521</v>
      </c>
      <c r="I17" s="1178">
        <v>589</v>
      </c>
      <c r="J17" s="1178">
        <v>764</v>
      </c>
      <c r="K17" s="1178">
        <v>631</v>
      </c>
      <c r="L17" s="1178">
        <v>674</v>
      </c>
      <c r="M17" s="1259">
        <v>380</v>
      </c>
      <c r="N17" s="1256">
        <v>205</v>
      </c>
      <c r="O17" s="15"/>
    </row>
    <row r="18" spans="1:15" s="248" customFormat="1" ht="18" customHeight="1">
      <c r="A18" s="910"/>
      <c r="B18" s="348" t="s">
        <v>769</v>
      </c>
      <c r="C18" s="1214">
        <v>134</v>
      </c>
      <c r="D18" s="1214">
        <v>108</v>
      </c>
      <c r="E18" s="1214">
        <v>56</v>
      </c>
      <c r="F18" s="1214">
        <v>74</v>
      </c>
      <c r="G18" s="1214">
        <v>50</v>
      </c>
      <c r="H18" s="1214">
        <v>200</v>
      </c>
      <c r="I18" s="1214">
        <v>589</v>
      </c>
      <c r="J18" s="1214">
        <v>286</v>
      </c>
      <c r="K18" s="1214">
        <v>263</v>
      </c>
      <c r="L18" s="1214" t="s">
        <v>1005</v>
      </c>
      <c r="M18" s="1214" t="s">
        <v>1005</v>
      </c>
      <c r="N18" s="1255">
        <v>132</v>
      </c>
      <c r="O18" s="15"/>
    </row>
    <row r="19" spans="1:15" s="248" customFormat="1" ht="18" customHeight="1">
      <c r="A19" s="430"/>
      <c r="B19" s="429" t="s">
        <v>395</v>
      </c>
      <c r="C19" s="1214">
        <v>99.7</v>
      </c>
      <c r="D19" s="1214">
        <v>80.099999999999994</v>
      </c>
      <c r="E19" s="1214">
        <v>97.2</v>
      </c>
      <c r="F19" s="1214">
        <v>62.6</v>
      </c>
      <c r="G19" s="1214">
        <v>41.9</v>
      </c>
      <c r="H19" s="1214">
        <v>261.8</v>
      </c>
      <c r="I19" s="1214">
        <v>276.89999999999998</v>
      </c>
      <c r="J19" s="1214">
        <v>366.8</v>
      </c>
      <c r="K19" s="1214">
        <v>302.8</v>
      </c>
      <c r="L19" s="1216">
        <v>363.1</v>
      </c>
      <c r="M19" s="1216">
        <v>421</v>
      </c>
      <c r="N19" s="1257">
        <v>95.6</v>
      </c>
      <c r="O19" s="15"/>
    </row>
    <row r="20" spans="1:15" s="248" customFormat="1" ht="18" customHeight="1">
      <c r="A20" s="430"/>
      <c r="B20" s="429" t="s">
        <v>396</v>
      </c>
      <c r="C20" s="1214">
        <v>71.599999999999994</v>
      </c>
      <c r="D20" s="1216">
        <v>66.400000000000006</v>
      </c>
      <c r="E20" s="1214">
        <v>69.099999999999994</v>
      </c>
      <c r="F20" s="1214">
        <v>51.6</v>
      </c>
      <c r="G20" s="1214">
        <v>23.7</v>
      </c>
      <c r="H20" s="1214">
        <v>251.9</v>
      </c>
      <c r="I20" s="1214">
        <v>255.9</v>
      </c>
      <c r="J20" s="1214">
        <v>317.5</v>
      </c>
      <c r="K20" s="1214">
        <v>310.8</v>
      </c>
      <c r="L20" s="1216">
        <v>329</v>
      </c>
      <c r="M20" s="1216">
        <v>401.2</v>
      </c>
      <c r="N20" s="1257">
        <v>78.599999999999994</v>
      </c>
      <c r="O20" s="15"/>
    </row>
    <row r="21" spans="1:15" s="248" customFormat="1" ht="18" customHeight="1">
      <c r="A21" s="430"/>
      <c r="B21" s="429" t="s">
        <v>1064</v>
      </c>
      <c r="C21" s="1214">
        <v>121</v>
      </c>
      <c r="D21" s="1214">
        <v>97</v>
      </c>
      <c r="E21" s="1214">
        <v>60</v>
      </c>
      <c r="F21" s="1214">
        <v>81</v>
      </c>
      <c r="G21" s="1214">
        <v>74</v>
      </c>
      <c r="H21" s="1214">
        <v>262</v>
      </c>
      <c r="I21" s="1214">
        <v>280</v>
      </c>
      <c r="J21" s="1214">
        <v>289</v>
      </c>
      <c r="K21" s="1216">
        <v>266</v>
      </c>
      <c r="L21" s="1217">
        <v>279</v>
      </c>
      <c r="M21" s="1222">
        <v>194</v>
      </c>
      <c r="N21" s="1256">
        <v>98</v>
      </c>
      <c r="O21" s="15"/>
    </row>
    <row r="22" spans="1:15" s="248" customFormat="1" ht="18" customHeight="1">
      <c r="A22" s="430"/>
      <c r="B22" s="429" t="s">
        <v>404</v>
      </c>
      <c r="C22" s="1214">
        <v>58.8</v>
      </c>
      <c r="D22" s="1214">
        <v>64.7</v>
      </c>
      <c r="E22" s="1214">
        <v>44.9</v>
      </c>
      <c r="F22" s="1214">
        <v>37.299999999999997</v>
      </c>
      <c r="G22" s="1214">
        <v>29.5</v>
      </c>
      <c r="H22" s="1214">
        <v>222.3</v>
      </c>
      <c r="I22" s="1214">
        <v>206.7</v>
      </c>
      <c r="J22" s="1214">
        <v>225.8</v>
      </c>
      <c r="K22" s="1216">
        <v>178.4</v>
      </c>
      <c r="L22" s="1216">
        <v>220.6</v>
      </c>
      <c r="M22" s="1216">
        <v>211.1</v>
      </c>
      <c r="N22" s="1257">
        <v>91</v>
      </c>
      <c r="O22" s="15"/>
    </row>
    <row r="23" spans="1:15" s="248" customFormat="1" ht="18" customHeight="1">
      <c r="A23" s="430"/>
      <c r="B23" s="429" t="s">
        <v>405</v>
      </c>
      <c r="C23" s="1214" t="s">
        <v>1005</v>
      </c>
      <c r="D23" s="1214" t="s">
        <v>1005</v>
      </c>
      <c r="E23" s="1214" t="s">
        <v>1005</v>
      </c>
      <c r="F23" s="1214" t="s">
        <v>1005</v>
      </c>
      <c r="G23" s="1214" t="s">
        <v>1005</v>
      </c>
      <c r="H23" s="1214" t="s">
        <v>1005</v>
      </c>
      <c r="I23" s="1214" t="s">
        <v>1005</v>
      </c>
      <c r="J23" s="1214" t="s">
        <v>1005</v>
      </c>
      <c r="K23" s="1214" t="s">
        <v>1005</v>
      </c>
      <c r="L23" s="1214" t="s">
        <v>1005</v>
      </c>
      <c r="M23" s="1214" t="s">
        <v>1005</v>
      </c>
      <c r="N23" s="1255" t="s">
        <v>1005</v>
      </c>
      <c r="O23" s="15"/>
    </row>
    <row r="24" spans="1:15" s="248" customFormat="1" ht="18" customHeight="1">
      <c r="A24" s="430"/>
      <c r="B24" s="429" t="s">
        <v>397</v>
      </c>
      <c r="C24" s="1214" t="s">
        <v>1005</v>
      </c>
      <c r="D24" s="1214" t="s">
        <v>1005</v>
      </c>
      <c r="E24" s="1214" t="s">
        <v>1005</v>
      </c>
      <c r="F24" s="1214" t="s">
        <v>1005</v>
      </c>
      <c r="G24" s="1214" t="s">
        <v>1005</v>
      </c>
      <c r="H24" s="1214" t="s">
        <v>1005</v>
      </c>
      <c r="I24" s="1214" t="s">
        <v>1005</v>
      </c>
      <c r="J24" s="1214" t="s">
        <v>1005</v>
      </c>
      <c r="K24" s="1214" t="s">
        <v>1005</v>
      </c>
      <c r="L24" s="1214" t="s">
        <v>1005</v>
      </c>
      <c r="M24" s="1214" t="s">
        <v>1005</v>
      </c>
      <c r="N24" s="1255" t="s">
        <v>1005</v>
      </c>
      <c r="O24" s="15"/>
    </row>
    <row r="25" spans="1:15" s="248" customFormat="1" ht="18" customHeight="1">
      <c r="A25" s="430"/>
      <c r="B25" s="429" t="s">
        <v>398</v>
      </c>
      <c r="C25" s="1214">
        <v>215.6</v>
      </c>
      <c r="D25" s="1214">
        <v>220.1</v>
      </c>
      <c r="E25" s="1214">
        <v>166.2</v>
      </c>
      <c r="F25" s="1214">
        <v>144.69999999999999</v>
      </c>
      <c r="G25" s="1214">
        <v>100.8</v>
      </c>
      <c r="H25" s="1214">
        <v>423.3</v>
      </c>
      <c r="I25" s="1214">
        <v>493.8</v>
      </c>
      <c r="J25" s="1214">
        <v>428.2</v>
      </c>
      <c r="K25" s="1214">
        <v>494.9</v>
      </c>
      <c r="L25" s="1216">
        <v>413.1</v>
      </c>
      <c r="M25" s="1216">
        <v>430.8</v>
      </c>
      <c r="N25" s="1257">
        <v>201.6</v>
      </c>
      <c r="O25" s="15"/>
    </row>
    <row r="26" spans="1:15" s="60" customFormat="1" ht="18" customHeight="1">
      <c r="A26" s="908"/>
      <c r="B26" s="348" t="s">
        <v>1065</v>
      </c>
      <c r="C26" s="1214">
        <v>75</v>
      </c>
      <c r="D26" s="1214">
        <v>58</v>
      </c>
      <c r="E26" s="1214">
        <v>31</v>
      </c>
      <c r="F26" s="1214">
        <v>34</v>
      </c>
      <c r="G26" s="1214">
        <v>34</v>
      </c>
      <c r="H26" s="1214">
        <v>215</v>
      </c>
      <c r="I26" s="1214">
        <v>211</v>
      </c>
      <c r="J26" s="1214">
        <v>270</v>
      </c>
      <c r="K26" s="1214">
        <v>364</v>
      </c>
      <c r="L26" s="1214">
        <v>246</v>
      </c>
      <c r="M26" s="1222">
        <v>186</v>
      </c>
      <c r="N26" s="1256">
        <v>77</v>
      </c>
      <c r="O26" s="39"/>
    </row>
    <row r="27" spans="1:15" s="248" customFormat="1" ht="18" customHeight="1">
      <c r="A27" s="430"/>
      <c r="B27" s="429" t="s">
        <v>1066</v>
      </c>
      <c r="C27" s="1214" t="s">
        <v>1005</v>
      </c>
      <c r="D27" s="1214" t="s">
        <v>1005</v>
      </c>
      <c r="E27" s="1214" t="s">
        <v>1005</v>
      </c>
      <c r="F27" s="1214" t="s">
        <v>1005</v>
      </c>
      <c r="G27" s="1214" t="s">
        <v>1005</v>
      </c>
      <c r="H27" s="1214" t="s">
        <v>1005</v>
      </c>
      <c r="I27" s="1214" t="s">
        <v>1005</v>
      </c>
      <c r="J27" s="1214" t="s">
        <v>1005</v>
      </c>
      <c r="K27" s="1214" t="s">
        <v>1005</v>
      </c>
      <c r="L27" s="1214" t="s">
        <v>1005</v>
      </c>
      <c r="M27" s="1214" t="s">
        <v>1005</v>
      </c>
      <c r="N27" s="1255" t="s">
        <v>1005</v>
      </c>
      <c r="O27" s="15"/>
    </row>
    <row r="28" spans="1:15" s="248" customFormat="1" ht="18" customHeight="1">
      <c r="A28" s="430"/>
      <c r="B28" s="429" t="s">
        <v>399</v>
      </c>
      <c r="C28" s="1214">
        <v>78</v>
      </c>
      <c r="D28" s="1214">
        <v>71.5</v>
      </c>
      <c r="E28" s="1214">
        <v>18</v>
      </c>
      <c r="F28" s="1214">
        <v>15.8</v>
      </c>
      <c r="G28" s="1214">
        <v>47.3</v>
      </c>
      <c r="H28" s="1214">
        <v>140</v>
      </c>
      <c r="I28" s="1214">
        <v>226.4</v>
      </c>
      <c r="J28" s="1214">
        <v>289.39999999999998</v>
      </c>
      <c r="K28" s="1214">
        <v>286.89999999999998</v>
      </c>
      <c r="L28" s="1216">
        <v>286.89999999999998</v>
      </c>
      <c r="M28" s="1216">
        <v>252.6</v>
      </c>
      <c r="N28" s="1257">
        <v>84.8</v>
      </c>
      <c r="O28" s="15"/>
    </row>
    <row r="29" spans="1:15" s="248" customFormat="1" ht="18" customHeight="1">
      <c r="A29" s="430"/>
      <c r="B29" s="429" t="s">
        <v>1067</v>
      </c>
      <c r="C29" s="1214">
        <v>102.5</v>
      </c>
      <c r="D29" s="1214">
        <v>73.5</v>
      </c>
      <c r="E29" s="1214">
        <v>108.1</v>
      </c>
      <c r="F29" s="1214" t="s">
        <v>1005</v>
      </c>
      <c r="G29" s="1214" t="s">
        <v>1005</v>
      </c>
      <c r="H29" s="1214">
        <v>335.1</v>
      </c>
      <c r="I29" s="1214">
        <v>303.39999999999998</v>
      </c>
      <c r="J29" s="1214" t="s">
        <v>1005</v>
      </c>
      <c r="K29" s="1222">
        <v>260</v>
      </c>
      <c r="L29" s="1214">
        <v>402.3</v>
      </c>
      <c r="M29" s="1214">
        <v>259.60000000000002</v>
      </c>
      <c r="N29" s="1255">
        <v>160.30000000000001</v>
      </c>
      <c r="O29" s="15"/>
    </row>
    <row r="30" spans="1:15" s="346" customFormat="1" ht="18" customHeight="1">
      <c r="A30" s="430"/>
      <c r="B30" s="429" t="s">
        <v>392</v>
      </c>
      <c r="C30" s="1214">
        <v>103</v>
      </c>
      <c r="D30" s="1214">
        <v>54</v>
      </c>
      <c r="E30" s="1214">
        <v>126</v>
      </c>
      <c r="F30" s="1214">
        <v>120</v>
      </c>
      <c r="G30" s="1214">
        <v>101.5</v>
      </c>
      <c r="H30" s="1214">
        <v>284</v>
      </c>
      <c r="I30" s="1214">
        <v>303.5</v>
      </c>
      <c r="J30" s="1214" t="s">
        <v>1005</v>
      </c>
      <c r="K30" s="1214">
        <v>206.5</v>
      </c>
      <c r="L30" s="1215">
        <v>412.5</v>
      </c>
      <c r="M30" s="1218">
        <v>215</v>
      </c>
      <c r="N30" s="1258">
        <v>149.5</v>
      </c>
      <c r="O30" s="15"/>
    </row>
    <row r="31" spans="1:15" s="248" customFormat="1" ht="18" customHeight="1">
      <c r="A31" s="430"/>
      <c r="B31" s="429" t="s">
        <v>400</v>
      </c>
      <c r="C31" s="1214" t="s">
        <v>1005</v>
      </c>
      <c r="D31" s="1214">
        <v>33</v>
      </c>
      <c r="E31" s="1214">
        <v>84.9</v>
      </c>
      <c r="F31" s="1214">
        <v>55.6</v>
      </c>
      <c r="G31" s="1214">
        <v>64.5</v>
      </c>
      <c r="H31" s="1214">
        <v>310.60000000000002</v>
      </c>
      <c r="I31" s="1214">
        <v>271.10000000000002</v>
      </c>
      <c r="J31" s="1214">
        <v>402</v>
      </c>
      <c r="K31" s="1214">
        <v>326.7</v>
      </c>
      <c r="L31" s="1214">
        <v>356.8</v>
      </c>
      <c r="M31" s="1214">
        <v>353.3</v>
      </c>
      <c r="N31" s="1255" t="s">
        <v>1005</v>
      </c>
      <c r="O31" s="15"/>
    </row>
    <row r="32" spans="1:15" s="248" customFormat="1" ht="18" customHeight="1">
      <c r="A32" s="430"/>
      <c r="B32" s="429" t="s">
        <v>1068</v>
      </c>
      <c r="C32" s="1214">
        <v>79.8</v>
      </c>
      <c r="D32" s="1214">
        <v>83</v>
      </c>
      <c r="E32" s="1214">
        <v>126.8</v>
      </c>
      <c r="F32" s="1214">
        <v>64.599999999999994</v>
      </c>
      <c r="G32" s="1214">
        <v>35.799999999999997</v>
      </c>
      <c r="H32" s="1222">
        <v>170.8</v>
      </c>
      <c r="I32" s="1214">
        <v>289</v>
      </c>
      <c r="J32" s="1214">
        <v>312.2</v>
      </c>
      <c r="K32" s="1214">
        <v>223</v>
      </c>
      <c r="L32" s="1214">
        <v>314.39999999999998</v>
      </c>
      <c r="M32" s="1216">
        <v>350.2</v>
      </c>
      <c r="N32" s="1257">
        <v>130.6</v>
      </c>
      <c r="O32" s="15"/>
    </row>
    <row r="33" spans="1:15" s="248" customFormat="1" ht="18" customHeight="1">
      <c r="A33" s="430"/>
      <c r="B33" s="429" t="s">
        <v>406</v>
      </c>
      <c r="C33" s="1214">
        <v>78</v>
      </c>
      <c r="D33" s="1214">
        <v>42.5</v>
      </c>
      <c r="E33" s="1214">
        <v>25.5</v>
      </c>
      <c r="F33" s="1214">
        <v>19</v>
      </c>
      <c r="G33" s="1214">
        <v>23.5</v>
      </c>
      <c r="H33" s="1214">
        <v>144.5</v>
      </c>
      <c r="I33" s="1214">
        <v>148.5</v>
      </c>
      <c r="J33" s="1214">
        <v>194.5</v>
      </c>
      <c r="K33" s="1214">
        <v>182.5</v>
      </c>
      <c r="L33" s="1218">
        <v>181.5</v>
      </c>
      <c r="M33" s="1215">
        <v>231</v>
      </c>
      <c r="N33" s="1261">
        <v>81</v>
      </c>
      <c r="O33" s="15"/>
    </row>
    <row r="34" spans="1:15" s="248" customFormat="1" ht="18" customHeight="1">
      <c r="A34" s="430"/>
      <c r="B34" s="429" t="s">
        <v>401</v>
      </c>
      <c r="C34" s="1214">
        <v>97.2</v>
      </c>
      <c r="D34" s="1214">
        <v>76.8</v>
      </c>
      <c r="E34" s="1214">
        <v>66.8</v>
      </c>
      <c r="F34" s="1214">
        <v>51.4</v>
      </c>
      <c r="G34" s="1214">
        <v>46.7</v>
      </c>
      <c r="H34" s="1214">
        <v>296.39999999999998</v>
      </c>
      <c r="I34" s="1214">
        <v>288.7</v>
      </c>
      <c r="J34" s="1214">
        <v>377.7</v>
      </c>
      <c r="K34" s="1214">
        <v>414.2</v>
      </c>
      <c r="L34" s="1215">
        <v>342.9</v>
      </c>
      <c r="M34" s="1215">
        <v>444.6</v>
      </c>
      <c r="N34" s="1258">
        <v>117.3</v>
      </c>
      <c r="O34" s="15"/>
    </row>
    <row r="35" spans="1:15" s="248" customFormat="1" ht="18" customHeight="1">
      <c r="A35" s="430"/>
      <c r="B35" s="430" t="s">
        <v>393</v>
      </c>
      <c r="C35" s="1214">
        <v>53.6</v>
      </c>
      <c r="D35" s="1214">
        <v>100.4</v>
      </c>
      <c r="E35" s="1214">
        <v>107.8</v>
      </c>
      <c r="F35" s="1214">
        <v>55.2</v>
      </c>
      <c r="G35" s="1214">
        <v>64.2</v>
      </c>
      <c r="H35" s="1214">
        <v>267.2</v>
      </c>
      <c r="I35" s="1214">
        <v>250.6</v>
      </c>
      <c r="J35" s="1214">
        <v>237.6</v>
      </c>
      <c r="K35" s="1214">
        <v>217.8</v>
      </c>
      <c r="L35" s="1215">
        <v>278.39999999999998</v>
      </c>
      <c r="M35" s="1215">
        <v>311.2</v>
      </c>
      <c r="N35" s="1258">
        <v>110.4</v>
      </c>
      <c r="O35" s="15"/>
    </row>
    <row r="36" spans="1:15" s="248" customFormat="1" ht="21" customHeight="1" thickBot="1">
      <c r="A36" s="911"/>
      <c r="B36" s="431" t="s">
        <v>402</v>
      </c>
      <c r="C36" s="1219">
        <v>80</v>
      </c>
      <c r="D36" s="1219">
        <v>83.1</v>
      </c>
      <c r="E36" s="1219">
        <v>72.7</v>
      </c>
      <c r="F36" s="1219">
        <v>35.200000000000003</v>
      </c>
      <c r="G36" s="1219">
        <v>30.7</v>
      </c>
      <c r="H36" s="1219">
        <v>262.5</v>
      </c>
      <c r="I36" s="1220">
        <v>255.9</v>
      </c>
      <c r="J36" s="1220">
        <v>315.60000000000002</v>
      </c>
      <c r="K36" s="1220">
        <v>270.39999999999998</v>
      </c>
      <c r="L36" s="1221">
        <v>324.8</v>
      </c>
      <c r="M36" s="1221">
        <v>316.89999999999998</v>
      </c>
      <c r="N36" s="1260">
        <v>104.9</v>
      </c>
      <c r="O36" s="15"/>
    </row>
    <row r="37" spans="1:15" s="248" customFormat="1" ht="12.75" customHeight="1">
      <c r="A37" s="236"/>
      <c r="B37" s="432" t="s">
        <v>764</v>
      </c>
      <c r="C37" s="176"/>
      <c r="D37" s="176"/>
      <c r="E37" s="176"/>
      <c r="F37" s="177"/>
      <c r="G37" s="177"/>
      <c r="H37" s="178"/>
      <c r="I37" s="178"/>
      <c r="J37" s="178"/>
      <c r="K37" s="177"/>
      <c r="L37" s="176"/>
      <c r="M37" s="176"/>
      <c r="N37" s="176"/>
      <c r="O37" s="15"/>
    </row>
    <row r="38" spans="1:15" ht="17.25" customHeight="1">
      <c r="A38" s="236"/>
      <c r="B38" s="1020" t="s">
        <v>1058</v>
      </c>
    </row>
    <row r="39" spans="1:15">
      <c r="A39" s="236"/>
      <c r="B39" s="1288" t="s">
        <v>133</v>
      </c>
    </row>
    <row r="40" spans="1:15">
      <c r="B40" s="1289" t="s">
        <v>1036</v>
      </c>
      <c r="C40" s="46"/>
      <c r="D40" s="15"/>
    </row>
    <row r="44" spans="1:15">
      <c r="C44" s="176"/>
      <c r="D44" s="176"/>
    </row>
  </sheetData>
  <mergeCells count="1">
    <mergeCell ref="B2:N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sheetPr codeName="Sheet46"/>
  <dimension ref="A1:L24"/>
  <sheetViews>
    <sheetView showGridLines="0" zoomScale="96" zoomScaleNormal="96" workbookViewId="0"/>
  </sheetViews>
  <sheetFormatPr defaultRowHeight="15"/>
  <cols>
    <col min="1" max="1" width="8.77734375" style="912"/>
    <col min="2" max="2" width="14.6640625" customWidth="1"/>
    <col min="3" max="3" width="7.33203125" style="536" customWidth="1"/>
    <col min="4" max="4" width="7.21875" style="536" customWidth="1"/>
    <col min="5" max="5" width="7.33203125" style="646" customWidth="1"/>
    <col min="6" max="6" width="7.21875" style="646" customWidth="1"/>
    <col min="7" max="7" width="7.33203125" style="743" customWidth="1"/>
    <col min="8" max="8" width="7.21875" style="743" customWidth="1"/>
    <col min="9" max="9" width="7.33203125" style="880" customWidth="1"/>
    <col min="10" max="10" width="7.21875" style="880" customWidth="1"/>
    <col min="11" max="11" width="7.33203125" style="1152" customWidth="1"/>
    <col min="12" max="12" width="7.21875" style="1152" customWidth="1"/>
  </cols>
  <sheetData>
    <row r="1" spans="1:12">
      <c r="A1" s="18"/>
      <c r="B1" s="175" t="s">
        <v>465</v>
      </c>
      <c r="C1" s="18"/>
      <c r="D1" s="15"/>
      <c r="E1" s="18"/>
      <c r="F1" s="15"/>
      <c r="G1" s="18"/>
      <c r="H1" s="15"/>
      <c r="I1" s="18"/>
      <c r="J1" s="15"/>
      <c r="K1" s="18"/>
      <c r="L1" s="15"/>
    </row>
    <row r="2" spans="1:12">
      <c r="A2" s="18"/>
      <c r="B2" s="175"/>
      <c r="C2" s="18"/>
      <c r="D2" s="15"/>
      <c r="E2" s="18"/>
      <c r="F2" s="15"/>
      <c r="G2" s="18"/>
      <c r="H2" s="15"/>
      <c r="I2" s="18"/>
      <c r="J2" s="15"/>
      <c r="K2" s="18"/>
      <c r="L2" s="15"/>
    </row>
    <row r="3" spans="1:12" ht="21" customHeight="1">
      <c r="A3" s="18"/>
      <c r="B3" s="645" t="s">
        <v>811</v>
      </c>
      <c r="C3" s="646"/>
      <c r="D3" s="646"/>
    </row>
    <row r="4" spans="1:12" ht="9" customHeight="1">
      <c r="A4" s="18"/>
      <c r="B4" s="52"/>
      <c r="C4" s="16"/>
      <c r="D4" s="15"/>
      <c r="E4" s="16"/>
      <c r="F4" s="15"/>
      <c r="G4" s="16"/>
      <c r="H4" s="15"/>
      <c r="I4" s="16"/>
      <c r="J4" s="15"/>
      <c r="K4" s="16"/>
      <c r="L4" s="15"/>
    </row>
    <row r="5" spans="1:12" ht="21" customHeight="1">
      <c r="A5" s="950"/>
      <c r="B5" s="1473" t="s">
        <v>116</v>
      </c>
      <c r="C5" s="1623">
        <v>2018</v>
      </c>
      <c r="D5" s="1485"/>
      <c r="E5" s="1623">
        <v>2019</v>
      </c>
      <c r="F5" s="1485"/>
      <c r="G5" s="1623">
        <v>2020</v>
      </c>
      <c r="H5" s="1485"/>
      <c r="I5" s="1623">
        <v>2021</v>
      </c>
      <c r="J5" s="1485"/>
      <c r="K5" s="1623">
        <v>2022</v>
      </c>
      <c r="L5" s="1485"/>
    </row>
    <row r="6" spans="1:12" ht="21" customHeight="1">
      <c r="A6" s="950"/>
      <c r="B6" s="1474"/>
      <c r="C6" s="411" t="s">
        <v>117</v>
      </c>
      <c r="D6" s="411" t="s">
        <v>118</v>
      </c>
      <c r="E6" s="411" t="s">
        <v>117</v>
      </c>
      <c r="F6" s="411" t="s">
        <v>118</v>
      </c>
      <c r="G6" s="411" t="s">
        <v>117</v>
      </c>
      <c r="H6" s="411" t="s">
        <v>118</v>
      </c>
      <c r="I6" s="411" t="s">
        <v>117</v>
      </c>
      <c r="J6" s="411" t="s">
        <v>118</v>
      </c>
      <c r="K6" s="411" t="s">
        <v>117</v>
      </c>
      <c r="L6" s="411" t="s">
        <v>118</v>
      </c>
    </row>
    <row r="7" spans="1:12" ht="21" customHeight="1">
      <c r="A7" s="950"/>
      <c r="B7" s="27" t="s">
        <v>119</v>
      </c>
      <c r="C7" s="546">
        <v>23.580000000000002</v>
      </c>
      <c r="D7" s="547">
        <v>29.505666666666674</v>
      </c>
      <c r="E7" s="546">
        <v>22</v>
      </c>
      <c r="F7" s="547">
        <v>28.6</v>
      </c>
      <c r="G7" s="546">
        <v>22.303225806451614</v>
      </c>
      <c r="H7" s="547">
        <v>29.948387096774194</v>
      </c>
      <c r="I7" s="546">
        <v>23.3</v>
      </c>
      <c r="J7" s="547">
        <v>29.3</v>
      </c>
      <c r="K7" s="546">
        <v>21.6</v>
      </c>
      <c r="L7" s="547">
        <v>29.3</v>
      </c>
    </row>
    <row r="8" spans="1:12" ht="21" customHeight="1">
      <c r="A8" s="950"/>
      <c r="B8" s="27" t="s">
        <v>120</v>
      </c>
      <c r="C8" s="445">
        <v>22.118518518518517</v>
      </c>
      <c r="D8" s="446">
        <v>28.646428571428569</v>
      </c>
      <c r="E8" s="445">
        <v>22.1</v>
      </c>
      <c r="F8" s="446">
        <v>29.4</v>
      </c>
      <c r="G8" s="445">
        <v>23.289655172413784</v>
      </c>
      <c r="H8" s="446">
        <v>30.027586206896551</v>
      </c>
      <c r="I8" s="445">
        <v>23.6</v>
      </c>
      <c r="J8" s="446">
        <v>29.5</v>
      </c>
      <c r="K8" s="445">
        <v>22</v>
      </c>
      <c r="L8" s="446">
        <v>29.1</v>
      </c>
    </row>
    <row r="9" spans="1:12" ht="21" customHeight="1">
      <c r="A9" s="950"/>
      <c r="B9" s="27" t="s">
        <v>121</v>
      </c>
      <c r="C9" s="445">
        <v>22.990322580645163</v>
      </c>
      <c r="D9" s="446">
        <v>29.783870967741944</v>
      </c>
      <c r="E9" s="445">
        <v>23.5</v>
      </c>
      <c r="F9" s="446">
        <v>29.7</v>
      </c>
      <c r="G9" s="445">
        <v>22.570967741935483</v>
      </c>
      <c r="H9" s="446">
        <v>30.393548387096775</v>
      </c>
      <c r="I9" s="445">
        <v>23.3</v>
      </c>
      <c r="J9" s="446">
        <v>29.3</v>
      </c>
      <c r="K9" s="445">
        <v>23.7</v>
      </c>
      <c r="L9" s="446">
        <v>29.4</v>
      </c>
    </row>
    <row r="10" spans="1:12" ht="21" customHeight="1">
      <c r="A10" s="950"/>
      <c r="B10" s="27" t="s">
        <v>122</v>
      </c>
      <c r="C10" s="445">
        <v>23.536666666666665</v>
      </c>
      <c r="D10" s="446">
        <v>30.189999999999994</v>
      </c>
      <c r="E10" s="445">
        <v>24.4</v>
      </c>
      <c r="F10" s="446">
        <v>29.8</v>
      </c>
      <c r="G10" s="445">
        <v>24.05</v>
      </c>
      <c r="H10" s="446">
        <v>31.403333333333343</v>
      </c>
      <c r="I10" s="445">
        <v>23.7</v>
      </c>
      <c r="J10" s="446">
        <v>30.9</v>
      </c>
      <c r="K10" s="445">
        <v>24</v>
      </c>
      <c r="L10" s="446">
        <v>29.9</v>
      </c>
    </row>
    <row r="11" spans="1:12" ht="21" customHeight="1">
      <c r="A11" s="950"/>
      <c r="B11" s="27" t="s">
        <v>123</v>
      </c>
      <c r="C11" s="445">
        <v>24.43548387096774</v>
      </c>
      <c r="D11" s="446">
        <v>30.532258064516128</v>
      </c>
      <c r="E11" s="445">
        <v>25.5</v>
      </c>
      <c r="F11" s="446">
        <v>31.1</v>
      </c>
      <c r="G11" s="445">
        <v>25.916129032258063</v>
      </c>
      <c r="H11" s="446">
        <v>31.633333333333336</v>
      </c>
      <c r="I11" s="445">
        <v>25.1</v>
      </c>
      <c r="J11" s="446">
        <v>30.6</v>
      </c>
      <c r="K11" s="445">
        <v>25.3</v>
      </c>
      <c r="L11" s="446">
        <v>30.7</v>
      </c>
    </row>
    <row r="12" spans="1:12" ht="21" customHeight="1">
      <c r="A12" s="950"/>
      <c r="B12" s="27" t="s">
        <v>124</v>
      </c>
      <c r="C12" s="445">
        <v>24.733333333333331</v>
      </c>
      <c r="D12" s="446">
        <v>30.773333333333344</v>
      </c>
      <c r="E12" s="445">
        <v>26.1</v>
      </c>
      <c r="F12" s="446">
        <v>30.8</v>
      </c>
      <c r="G12" s="445">
        <v>25.4</v>
      </c>
      <c r="H12" s="446">
        <v>32.1</v>
      </c>
      <c r="I12" s="445">
        <v>25.5</v>
      </c>
      <c r="J12" s="446">
        <v>30.6</v>
      </c>
      <c r="K12" s="445">
        <v>25.6</v>
      </c>
      <c r="L12" s="446">
        <v>30.9</v>
      </c>
    </row>
    <row r="13" spans="1:12" ht="21" customHeight="1">
      <c r="A13" s="950"/>
      <c r="B13" s="27" t="s">
        <v>125</v>
      </c>
      <c r="C13" s="445">
        <v>25.380645161290321</v>
      </c>
      <c r="D13" s="446">
        <v>30.919354838709676</v>
      </c>
      <c r="E13" s="445">
        <v>25.509677419354833</v>
      </c>
      <c r="F13" s="446">
        <v>31.596774193548384</v>
      </c>
      <c r="G13" s="445">
        <v>25.3</v>
      </c>
      <c r="H13" s="446">
        <v>32</v>
      </c>
      <c r="I13" s="445">
        <v>25.4</v>
      </c>
      <c r="J13" s="446">
        <v>31</v>
      </c>
      <c r="K13" s="445">
        <v>24.9</v>
      </c>
      <c r="L13" s="446">
        <v>30.7</v>
      </c>
    </row>
    <row r="14" spans="1:12" ht="21" customHeight="1">
      <c r="A14" s="950"/>
      <c r="B14" s="27" t="s">
        <v>126</v>
      </c>
      <c r="C14" s="445">
        <v>25.312903225806448</v>
      </c>
      <c r="D14" s="446">
        <v>31.267741935483876</v>
      </c>
      <c r="E14" s="445">
        <v>25.109677419354835</v>
      </c>
      <c r="F14" s="446">
        <v>31.754838709677422</v>
      </c>
      <c r="G14" s="445">
        <v>32</v>
      </c>
      <c r="H14" s="446">
        <v>32.4</v>
      </c>
      <c r="I14" s="445">
        <v>25.2</v>
      </c>
      <c r="J14" s="446">
        <v>31.2</v>
      </c>
      <c r="K14" s="445">
        <v>25</v>
      </c>
      <c r="L14" s="446">
        <v>31.5</v>
      </c>
    </row>
    <row r="15" spans="1:12" ht="21" customHeight="1">
      <c r="A15" s="950"/>
      <c r="B15" s="27" t="s">
        <v>127</v>
      </c>
      <c r="C15" s="445">
        <v>24.570000000000004</v>
      </c>
      <c r="D15" s="446">
        <v>31.850000000000009</v>
      </c>
      <c r="E15" s="445">
        <v>24.203333333333326</v>
      </c>
      <c r="F15" s="446">
        <v>32.243333333333332</v>
      </c>
      <c r="G15" s="445">
        <v>24.1</v>
      </c>
      <c r="H15" s="446">
        <v>32.6</v>
      </c>
      <c r="I15" s="445">
        <v>24.2</v>
      </c>
      <c r="J15" s="446">
        <v>31.6</v>
      </c>
      <c r="K15" s="445">
        <v>23.4</v>
      </c>
      <c r="L15" s="446">
        <v>32.200000000000003</v>
      </c>
    </row>
    <row r="16" spans="1:12" ht="21" customHeight="1">
      <c r="A16" s="950"/>
      <c r="B16" s="27" t="s">
        <v>128</v>
      </c>
      <c r="C16" s="445">
        <v>23.14838709677419</v>
      </c>
      <c r="D16" s="446">
        <v>31.487096774193549</v>
      </c>
      <c r="E16" s="445">
        <v>24.3</v>
      </c>
      <c r="F16" s="446">
        <v>31.9</v>
      </c>
      <c r="G16" s="445">
        <v>23.9</v>
      </c>
      <c r="H16" s="446">
        <v>31.3</v>
      </c>
      <c r="I16" s="445">
        <v>24.6</v>
      </c>
      <c r="J16" s="446">
        <v>31.6</v>
      </c>
      <c r="K16" s="445">
        <v>24.5</v>
      </c>
      <c r="L16" s="446">
        <v>31.1</v>
      </c>
    </row>
    <row r="17" spans="1:12" ht="21" customHeight="1">
      <c r="A17" s="950"/>
      <c r="B17" s="148" t="s">
        <v>129</v>
      </c>
      <c r="C17" s="445">
        <v>24.893333333333327</v>
      </c>
      <c r="D17" s="446">
        <v>30.189999999999998</v>
      </c>
      <c r="E17" s="445">
        <v>23.7</v>
      </c>
      <c r="F17" s="446">
        <v>31.2</v>
      </c>
      <c r="G17" s="445">
        <v>24.3</v>
      </c>
      <c r="H17" s="446">
        <v>30.2</v>
      </c>
      <c r="I17" s="445">
        <v>23.4</v>
      </c>
      <c r="J17" s="446">
        <v>30.7</v>
      </c>
      <c r="K17" s="445">
        <v>24.6</v>
      </c>
      <c r="L17" s="446">
        <v>30.1</v>
      </c>
    </row>
    <row r="18" spans="1:12" ht="21" customHeight="1">
      <c r="A18" s="950"/>
      <c r="B18" s="148" t="s">
        <v>130</v>
      </c>
      <c r="C18" s="445">
        <v>23.787096774193554</v>
      </c>
      <c r="D18" s="446">
        <v>29.261290322580653</v>
      </c>
      <c r="E18" s="445">
        <v>24.3</v>
      </c>
      <c r="F18" s="446">
        <v>30.7</v>
      </c>
      <c r="G18" s="445">
        <v>22.3</v>
      </c>
      <c r="H18" s="446">
        <v>29.9</v>
      </c>
      <c r="I18" s="445">
        <v>24.1</v>
      </c>
      <c r="J18" s="446">
        <v>30</v>
      </c>
      <c r="K18" s="445">
        <v>22.2</v>
      </c>
      <c r="L18" s="446">
        <v>29.3</v>
      </c>
    </row>
    <row r="19" spans="1:12" ht="21" customHeight="1">
      <c r="A19" s="950"/>
      <c r="B19" s="53" t="s">
        <v>131</v>
      </c>
      <c r="C19" s="616">
        <f t="shared" ref="C19:F19" si="0">AVERAGE(C7:C18)</f>
        <v>24.040557546794105</v>
      </c>
      <c r="D19" s="616">
        <f t="shared" si="0"/>
        <v>30.367253456221203</v>
      </c>
      <c r="E19" s="616">
        <f t="shared" si="0"/>
        <v>24.226890681003582</v>
      </c>
      <c r="F19" s="616">
        <f t="shared" si="0"/>
        <v>30.732912186379924</v>
      </c>
      <c r="G19" s="616">
        <f t="shared" ref="G19:H19" si="1">AVERAGE(G7:G18)</f>
        <v>24.619164812754914</v>
      </c>
      <c r="H19" s="616">
        <f t="shared" si="1"/>
        <v>31.158849029786182</v>
      </c>
      <c r="I19" s="616">
        <f t="shared" ref="I19:J19" si="2">AVERAGE(I7:I18)</f>
        <v>24.283333333333331</v>
      </c>
      <c r="J19" s="616">
        <f t="shared" si="2"/>
        <v>30.525000000000002</v>
      </c>
      <c r="K19" s="616">
        <f t="shared" ref="K19:L19" si="3">AVERAGE(K7:K18)</f>
        <v>23.900000000000002</v>
      </c>
      <c r="L19" s="616">
        <f t="shared" si="3"/>
        <v>30.350000000000005</v>
      </c>
    </row>
    <row r="20" spans="1:12" ht="15.75">
      <c r="A20" s="18"/>
      <c r="B20" s="54" t="s">
        <v>132</v>
      </c>
      <c r="C20" s="16"/>
      <c r="D20" s="15"/>
      <c r="E20" s="16"/>
      <c r="F20" s="15"/>
      <c r="G20" s="16"/>
      <c r="H20" s="15"/>
      <c r="I20" s="16"/>
      <c r="J20" s="15"/>
      <c r="K20" s="16"/>
      <c r="L20" s="15"/>
    </row>
    <row r="21" spans="1:12" ht="15.75">
      <c r="A21" s="18"/>
      <c r="B21" s="184" t="s">
        <v>810</v>
      </c>
      <c r="C21" s="16"/>
      <c r="D21" s="15"/>
      <c r="E21" s="16"/>
      <c r="F21" s="15"/>
      <c r="G21" s="16"/>
      <c r="H21" s="15"/>
      <c r="I21" s="16"/>
      <c r="J21" s="15"/>
      <c r="K21" s="16"/>
      <c r="L21" s="15"/>
    </row>
    <row r="22" spans="1:12" ht="15.75">
      <c r="A22" s="18"/>
      <c r="B22" s="144" t="s">
        <v>133</v>
      </c>
      <c r="C22" s="16"/>
      <c r="D22" s="15"/>
      <c r="E22" s="16"/>
      <c r="F22" s="15"/>
      <c r="G22" s="16"/>
      <c r="H22" s="15"/>
      <c r="I22" s="16"/>
      <c r="J22" s="15"/>
      <c r="K22" s="16"/>
      <c r="L22" s="15"/>
    </row>
    <row r="23" spans="1:12" ht="15.75">
      <c r="A23" s="18"/>
      <c r="B23" s="16"/>
      <c r="C23" s="16"/>
      <c r="D23" s="15"/>
      <c r="E23" s="16"/>
      <c r="F23" s="15"/>
      <c r="G23" s="16"/>
      <c r="H23" s="15"/>
      <c r="I23" s="16"/>
      <c r="J23" s="15"/>
      <c r="K23" s="16"/>
      <c r="L23" s="15"/>
    </row>
    <row r="24" spans="1:12" ht="15.75">
      <c r="A24" s="18"/>
      <c r="B24" s="16"/>
      <c r="C24" s="16"/>
      <c r="D24" s="15"/>
      <c r="E24" s="16"/>
      <c r="F24" s="15"/>
      <c r="G24" s="16"/>
      <c r="H24" s="15"/>
      <c r="I24" s="16"/>
      <c r="J24" s="15"/>
      <c r="K24" s="16"/>
      <c r="L24" s="15"/>
    </row>
  </sheetData>
  <mergeCells count="6">
    <mergeCell ref="K5:L5"/>
    <mergeCell ref="I5:J5"/>
    <mergeCell ref="B5:B6"/>
    <mergeCell ref="G5:H5"/>
    <mergeCell ref="E5:F5"/>
    <mergeCell ref="C5:D5"/>
  </mergeCells>
  <pageMargins left="0.7" right="0.7" top="0.75" bottom="0.75" header="0.3" footer="0.3"/>
  <pageSetup scale="90" orientation="landscape" r:id="rId1"/>
</worksheet>
</file>

<file path=xl/worksheets/sheet47.xml><?xml version="1.0" encoding="utf-8"?>
<worksheet xmlns="http://schemas.openxmlformats.org/spreadsheetml/2006/main" xmlns:r="http://schemas.openxmlformats.org/officeDocument/2006/relationships">
  <sheetPr codeName="Sheet47"/>
  <dimension ref="A1:I59"/>
  <sheetViews>
    <sheetView showGridLines="0" topLeftCell="A4" workbookViewId="0">
      <selection activeCell="A4" sqref="A4"/>
    </sheetView>
  </sheetViews>
  <sheetFormatPr defaultRowHeight="15"/>
  <cols>
    <col min="2" max="2" width="15.109375" customWidth="1"/>
    <col min="3" max="3" width="10.5546875" customWidth="1"/>
    <col min="4" max="4" width="11.33203125" customWidth="1"/>
    <col min="5" max="5" width="11" customWidth="1"/>
    <col min="6" max="6" width="11.33203125" customWidth="1"/>
    <col min="7" max="7" width="12.88671875" customWidth="1"/>
  </cols>
  <sheetData>
    <row r="1" spans="1:9">
      <c r="A1" s="15"/>
      <c r="B1" s="175" t="s">
        <v>466</v>
      </c>
      <c r="C1" s="18"/>
      <c r="D1" s="18"/>
      <c r="E1" s="18"/>
      <c r="F1" s="18"/>
      <c r="G1" s="18"/>
      <c r="H1" s="18"/>
    </row>
    <row r="2" spans="1:9" ht="8.25" customHeight="1">
      <c r="A2" s="15"/>
      <c r="B2" s="175"/>
      <c r="C2" s="18"/>
      <c r="D2" s="18"/>
      <c r="E2" s="18"/>
      <c r="F2" s="18"/>
      <c r="G2" s="18"/>
      <c r="H2" s="18"/>
    </row>
    <row r="3" spans="1:9" ht="21" customHeight="1">
      <c r="A3" s="15"/>
      <c r="B3" s="1601" t="s">
        <v>997</v>
      </c>
      <c r="C3" s="1624"/>
      <c r="D3" s="1624"/>
      <c r="E3" s="1624"/>
      <c r="F3" s="1624"/>
      <c r="G3" s="1624"/>
      <c r="H3" s="18"/>
    </row>
    <row r="4" spans="1:9" ht="21" customHeight="1">
      <c r="A4" s="15"/>
      <c r="B4" s="1601" t="s">
        <v>476</v>
      </c>
      <c r="C4" s="1624"/>
      <c r="D4" s="1624"/>
      <c r="E4" s="1624"/>
      <c r="F4" s="1624"/>
      <c r="G4" s="1624"/>
      <c r="H4" s="18"/>
    </row>
    <row r="5" spans="1:9" ht="9" customHeight="1" thickBot="1">
      <c r="A5" s="15"/>
      <c r="B5" s="18"/>
      <c r="C5" s="18"/>
      <c r="D5" s="18"/>
      <c r="E5" s="18"/>
      <c r="F5" s="18"/>
      <c r="G5" s="18"/>
      <c r="H5" s="18"/>
    </row>
    <row r="6" spans="1:9" ht="21" customHeight="1">
      <c r="A6" s="15"/>
      <c r="B6" s="1490" t="s">
        <v>116</v>
      </c>
      <c r="C6" s="1660" t="s">
        <v>820</v>
      </c>
      <c r="D6" s="1661"/>
      <c r="E6" s="1662"/>
      <c r="F6" s="1663" t="s">
        <v>407</v>
      </c>
      <c r="G6" s="1664"/>
      <c r="H6" s="18"/>
    </row>
    <row r="7" spans="1:9" ht="21" customHeight="1">
      <c r="A7" s="15"/>
      <c r="B7" s="1665"/>
      <c r="C7" s="1629" t="s">
        <v>408</v>
      </c>
      <c r="D7" s="1630"/>
      <c r="E7" s="1631"/>
      <c r="F7" s="1666" t="s">
        <v>409</v>
      </c>
      <c r="G7" s="1667" t="s">
        <v>407</v>
      </c>
      <c r="H7" s="18"/>
    </row>
    <row r="8" spans="1:9" ht="21" customHeight="1">
      <c r="A8" s="15"/>
      <c r="B8" s="1665"/>
      <c r="C8" s="1450" t="s">
        <v>410</v>
      </c>
      <c r="D8" s="1450" t="s">
        <v>411</v>
      </c>
      <c r="E8" s="1450" t="s">
        <v>412</v>
      </c>
      <c r="F8" s="1666" t="s">
        <v>413</v>
      </c>
      <c r="G8" s="1667" t="s">
        <v>414</v>
      </c>
      <c r="H8" s="18"/>
    </row>
    <row r="9" spans="1:9" ht="17.25" customHeight="1">
      <c r="A9" s="15"/>
      <c r="B9" s="1492"/>
      <c r="C9" s="1452"/>
      <c r="D9" s="1452"/>
      <c r="E9" s="1452"/>
      <c r="F9" s="1424" t="s">
        <v>415</v>
      </c>
      <c r="G9" s="1668" t="s">
        <v>416</v>
      </c>
      <c r="H9" s="18"/>
    </row>
    <row r="10" spans="1:9" s="646" customFormat="1" ht="21" customHeight="1">
      <c r="A10" s="15"/>
      <c r="B10" s="1669" t="s">
        <v>813</v>
      </c>
      <c r="C10" s="1179">
        <v>30.367253456221199</v>
      </c>
      <c r="D10" s="1179">
        <v>24.040557546794108</v>
      </c>
      <c r="E10" s="1179">
        <v>27.203905501507656</v>
      </c>
      <c r="F10" s="1180">
        <v>75.341666666666669</v>
      </c>
      <c r="G10" s="1670">
        <v>4.4750000000000005</v>
      </c>
      <c r="H10" s="18"/>
    </row>
    <row r="11" spans="1:9" s="743" customFormat="1" ht="21" customHeight="1">
      <c r="A11" s="15"/>
      <c r="B11" s="1669" t="s">
        <v>834</v>
      </c>
      <c r="C11" s="1179">
        <v>30.732912186379927</v>
      </c>
      <c r="D11" s="1179">
        <v>24.226890681003582</v>
      </c>
      <c r="E11" s="1179">
        <v>27.479901433691758</v>
      </c>
      <c r="F11" s="1180">
        <v>74.008333333333326</v>
      </c>
      <c r="G11" s="1670">
        <v>4.1049999999999995</v>
      </c>
      <c r="H11" s="18"/>
    </row>
    <row r="12" spans="1:9" s="880" customFormat="1" ht="21" customHeight="1">
      <c r="A12" s="15"/>
      <c r="B12" s="1669" t="s">
        <v>864</v>
      </c>
      <c r="C12" s="1179">
        <v>31.158849029786182</v>
      </c>
      <c r="D12" s="1179">
        <v>24.069164812754913</v>
      </c>
      <c r="E12" s="1179">
        <v>27.614006921270548</v>
      </c>
      <c r="F12" s="1180">
        <v>72.736368746833847</v>
      </c>
      <c r="G12" s="1670">
        <v>4.3491840470893584</v>
      </c>
      <c r="H12" s="18"/>
    </row>
    <row r="13" spans="1:9" s="1152" customFormat="1" ht="21" customHeight="1">
      <c r="A13" s="15"/>
      <c r="B13" s="1669" t="s">
        <v>895</v>
      </c>
      <c r="C13" s="1179">
        <v>30.524999999999999</v>
      </c>
      <c r="D13" s="1179">
        <v>24.283333333333335</v>
      </c>
      <c r="E13" s="1179">
        <v>27.404166666666669</v>
      </c>
      <c r="F13" s="1180">
        <v>72.724999999999994</v>
      </c>
      <c r="G13" s="1670">
        <v>4.5449999999999999</v>
      </c>
      <c r="H13" s="18"/>
    </row>
    <row r="14" spans="1:9" ht="21" customHeight="1">
      <c r="A14" s="15"/>
      <c r="B14" s="1669" t="s">
        <v>998</v>
      </c>
      <c r="C14" s="1179">
        <v>29.266666666666669</v>
      </c>
      <c r="D14" s="1179">
        <v>22.433333333333334</v>
      </c>
      <c r="E14" s="1179">
        <v>25.849999999999998</v>
      </c>
      <c r="F14" s="1180">
        <v>70.5</v>
      </c>
      <c r="G14" s="1670">
        <v>3.7633333333333332</v>
      </c>
      <c r="H14" s="18"/>
      <c r="I14" s="257"/>
    </row>
    <row r="15" spans="1:9" ht="21" customHeight="1">
      <c r="A15" s="781"/>
      <c r="B15" s="1671" t="s">
        <v>78</v>
      </c>
      <c r="C15" s="1179">
        <v>30.5</v>
      </c>
      <c r="D15" s="1179">
        <v>24.966666666666669</v>
      </c>
      <c r="E15" s="1179">
        <v>27.733333333333334</v>
      </c>
      <c r="F15" s="1180">
        <v>71.3</v>
      </c>
      <c r="G15" s="1670">
        <v>5.1000000000000005</v>
      </c>
      <c r="H15" s="18"/>
      <c r="I15" s="257"/>
    </row>
    <row r="16" spans="1:9" ht="21" customHeight="1">
      <c r="A16" s="15"/>
      <c r="B16" s="1671" t="s">
        <v>79</v>
      </c>
      <c r="C16" s="1179">
        <v>31.466666666666669</v>
      </c>
      <c r="D16" s="1179">
        <v>24.433333333333334</v>
      </c>
      <c r="E16" s="1179">
        <v>27.95</v>
      </c>
      <c r="F16" s="1180">
        <v>76.600000000000009</v>
      </c>
      <c r="G16" s="1670">
        <v>5.7333333333333334</v>
      </c>
      <c r="H16" s="18"/>
      <c r="I16" s="257"/>
    </row>
    <row r="17" spans="1:8" ht="21" customHeight="1">
      <c r="A17" s="15"/>
      <c r="B17" s="1671" t="s">
        <v>80</v>
      </c>
      <c r="C17" s="1179">
        <v>30.166666666666668</v>
      </c>
      <c r="D17" s="1179">
        <v>23.766666666666666</v>
      </c>
      <c r="E17" s="1179">
        <v>26.966666666666669</v>
      </c>
      <c r="F17" s="1180">
        <v>76.100000000000009</v>
      </c>
      <c r="G17" s="1670">
        <v>3.9566666666666666</v>
      </c>
      <c r="H17" s="18"/>
    </row>
    <row r="18" spans="1:8" ht="21" customHeight="1" thickBot="1">
      <c r="A18" s="15"/>
      <c r="B18" s="1672" t="s">
        <v>962</v>
      </c>
      <c r="C18" s="1673">
        <f>AVERAGE(C14:C17)</f>
        <v>30.35</v>
      </c>
      <c r="D18" s="1673">
        <f>AVERAGE(D14:D17)</f>
        <v>23.900000000000002</v>
      </c>
      <c r="E18" s="1673">
        <f>AVERAGE(E14:E17)</f>
        <v>27.125</v>
      </c>
      <c r="F18" s="1674">
        <f>AVERAGE(F14:F17)</f>
        <v>73.625000000000014</v>
      </c>
      <c r="G18" s="1675">
        <f>AVERAGE(G14:G17)</f>
        <v>4.6383333333333336</v>
      </c>
      <c r="H18" s="18"/>
    </row>
    <row r="19" spans="1:8">
      <c r="A19" s="15"/>
      <c r="B19" s="262" t="s">
        <v>132</v>
      </c>
      <c r="C19" s="18"/>
      <c r="D19" s="18"/>
      <c r="E19" s="18"/>
      <c r="F19" s="18"/>
      <c r="G19" s="18"/>
      <c r="H19" s="18"/>
    </row>
    <row r="20" spans="1:8">
      <c r="A20" s="15"/>
      <c r="B20" s="183" t="s">
        <v>417</v>
      </c>
      <c r="C20" s="18"/>
      <c r="D20" s="18"/>
      <c r="E20" s="18"/>
      <c r="F20" s="18" t="s">
        <v>14</v>
      </c>
      <c r="G20" s="18"/>
      <c r="H20" s="18"/>
    </row>
    <row r="21" spans="1:8">
      <c r="A21" s="15"/>
      <c r="B21" s="263"/>
      <c r="C21" s="180"/>
      <c r="D21" s="180"/>
      <c r="E21" s="180"/>
      <c r="F21" s="18"/>
      <c r="G21" s="18"/>
      <c r="H21" s="18"/>
    </row>
    <row r="22" spans="1:8" ht="15.75">
      <c r="A22" s="15"/>
      <c r="B22" s="17"/>
      <c r="C22" s="180"/>
      <c r="D22" s="180"/>
      <c r="E22" s="180"/>
      <c r="F22" s="18"/>
      <c r="G22" s="18"/>
      <c r="H22" s="18"/>
    </row>
    <row r="23" spans="1:8" ht="15.75">
      <c r="A23" s="15"/>
      <c r="B23" s="17"/>
      <c r="C23" s="180"/>
      <c r="D23" s="180"/>
      <c r="E23" s="180"/>
      <c r="F23" s="18"/>
      <c r="G23" s="18"/>
      <c r="H23" s="18"/>
    </row>
    <row r="24" spans="1:8">
      <c r="A24" s="15"/>
      <c r="C24" s="175" t="s">
        <v>467</v>
      </c>
      <c r="D24" s="180"/>
      <c r="E24" s="180"/>
      <c r="F24" s="18"/>
      <c r="G24" s="18"/>
      <c r="H24" s="18"/>
    </row>
    <row r="25" spans="1:8">
      <c r="A25" s="15"/>
      <c r="B25" s="18"/>
      <c r="C25" s="18"/>
      <c r="D25" s="18"/>
      <c r="E25" s="18"/>
      <c r="F25" s="18"/>
      <c r="G25" s="18"/>
      <c r="H25" s="18"/>
    </row>
    <row r="26" spans="1:8">
      <c r="A26" s="15"/>
      <c r="B26" s="18"/>
      <c r="C26" s="18"/>
      <c r="D26" s="18"/>
      <c r="E26" s="18"/>
      <c r="F26" s="18"/>
      <c r="G26" s="18"/>
      <c r="H26" s="18"/>
    </row>
    <row r="27" spans="1:8">
      <c r="A27" s="15"/>
      <c r="B27" s="18"/>
      <c r="C27" s="18"/>
      <c r="D27" s="18"/>
      <c r="E27" s="18"/>
      <c r="F27" s="18"/>
      <c r="G27" s="18"/>
      <c r="H27" s="18"/>
    </row>
    <row r="28" spans="1:8">
      <c r="A28" s="15"/>
      <c r="C28" s="18"/>
      <c r="D28" s="181" t="s">
        <v>418</v>
      </c>
      <c r="E28" s="181" t="s">
        <v>419</v>
      </c>
      <c r="F28" s="181" t="s">
        <v>407</v>
      </c>
      <c r="G28" s="18"/>
      <c r="H28" s="18"/>
    </row>
    <row r="29" spans="1:8" ht="15.75">
      <c r="A29" s="15"/>
      <c r="C29" s="366" t="s">
        <v>814</v>
      </c>
      <c r="D29" s="196">
        <v>30.6</v>
      </c>
      <c r="E29" s="196">
        <v>24.4</v>
      </c>
      <c r="F29" s="196">
        <v>27.466666666666669</v>
      </c>
      <c r="G29" s="18"/>
      <c r="H29" s="18"/>
    </row>
    <row r="30" spans="1:8" ht="15.75">
      <c r="A30" s="15"/>
      <c r="B30" s="18"/>
      <c r="C30" s="366" t="s">
        <v>813</v>
      </c>
      <c r="D30" s="196">
        <v>30.367253456221199</v>
      </c>
      <c r="E30" s="196">
        <v>24.040557546794108</v>
      </c>
      <c r="F30" s="196">
        <v>27.203905501507656</v>
      </c>
      <c r="G30" s="18"/>
      <c r="H30" s="18"/>
    </row>
    <row r="31" spans="1:8" ht="15.75">
      <c r="A31" s="15"/>
      <c r="B31" s="18"/>
      <c r="C31" s="366" t="s">
        <v>834</v>
      </c>
      <c r="D31" s="196">
        <v>30.732912186379899</v>
      </c>
      <c r="E31" s="196">
        <v>24.226890681003582</v>
      </c>
      <c r="F31" s="196">
        <v>27.479901433691758</v>
      </c>
      <c r="G31" s="18"/>
      <c r="H31" s="18"/>
    </row>
    <row r="32" spans="1:8" ht="15.75">
      <c r="A32" s="15"/>
      <c r="B32" s="18"/>
      <c r="C32" s="366" t="s">
        <v>864</v>
      </c>
      <c r="D32" s="709">
        <f>C12</f>
        <v>31.158849029786182</v>
      </c>
      <c r="E32" s="709">
        <f>D12</f>
        <v>24.069164812754913</v>
      </c>
      <c r="F32" s="709">
        <f>E12</f>
        <v>27.614006921270548</v>
      </c>
      <c r="G32" s="18"/>
      <c r="H32" s="18"/>
    </row>
    <row r="33" spans="1:8" s="1152" customFormat="1" ht="15.75">
      <c r="A33" s="15"/>
      <c r="B33" s="18"/>
      <c r="C33" s="366" t="s">
        <v>895</v>
      </c>
      <c r="D33" s="709">
        <v>30.524999999999999</v>
      </c>
      <c r="E33" s="709">
        <v>24.283333333333335</v>
      </c>
      <c r="F33" s="709">
        <v>27.404166666666669</v>
      </c>
      <c r="G33" s="18"/>
      <c r="H33" s="18"/>
    </row>
    <row r="34" spans="1:8" s="1152" customFormat="1" ht="15.75">
      <c r="A34" s="15"/>
      <c r="B34" s="18"/>
      <c r="C34" s="366" t="s">
        <v>950</v>
      </c>
      <c r="D34" s="905">
        <f>C18</f>
        <v>30.35</v>
      </c>
      <c r="E34" s="905">
        <f>D18</f>
        <v>23.900000000000002</v>
      </c>
      <c r="F34" s="905">
        <f>E18</f>
        <v>27.125</v>
      </c>
      <c r="G34" s="18"/>
      <c r="H34" s="18"/>
    </row>
    <row r="35" spans="1:8" ht="15.75">
      <c r="A35" s="15"/>
      <c r="B35" s="18"/>
      <c r="C35" s="366"/>
      <c r="G35" s="18"/>
      <c r="H35" s="18"/>
    </row>
    <row r="36" spans="1:8">
      <c r="A36" s="15"/>
      <c r="B36" s="18"/>
      <c r="D36" s="18"/>
      <c r="E36" s="18"/>
      <c r="F36" s="18"/>
      <c r="G36" s="18"/>
      <c r="H36" s="18"/>
    </row>
    <row r="37" spans="1:8">
      <c r="A37" s="15"/>
      <c r="B37" s="18"/>
      <c r="C37" s="18"/>
      <c r="D37" s="18"/>
      <c r="E37" s="18"/>
      <c r="F37" s="18"/>
      <c r="G37" s="18"/>
      <c r="H37" s="18"/>
    </row>
    <row r="38" spans="1:8">
      <c r="A38" s="15"/>
      <c r="B38" s="18"/>
      <c r="C38" s="18"/>
      <c r="D38" s="18"/>
      <c r="E38" s="18"/>
      <c r="F38" s="18"/>
      <c r="G38" s="18"/>
      <c r="H38" s="18"/>
    </row>
    <row r="39" spans="1:8">
      <c r="A39" s="15"/>
      <c r="B39" s="18"/>
      <c r="C39" s="18"/>
      <c r="D39" s="18"/>
      <c r="E39" s="18"/>
      <c r="F39" s="18"/>
      <c r="G39" s="18"/>
      <c r="H39" s="18"/>
    </row>
    <row r="40" spans="1:8">
      <c r="A40" s="15"/>
      <c r="B40" s="18"/>
      <c r="C40" s="18"/>
      <c r="D40" s="18"/>
      <c r="E40" s="18"/>
      <c r="F40" s="18"/>
      <c r="G40" s="18"/>
      <c r="H40" s="18"/>
    </row>
    <row r="41" spans="1:8">
      <c r="A41" s="15"/>
      <c r="B41" s="18"/>
      <c r="C41" s="18"/>
      <c r="D41" s="18"/>
      <c r="E41" s="18"/>
      <c r="F41" s="18"/>
      <c r="G41" s="18"/>
      <c r="H41" s="18"/>
    </row>
    <row r="42" spans="1:8">
      <c r="A42" s="15"/>
      <c r="G42" s="18"/>
      <c r="H42" s="18"/>
    </row>
    <row r="43" spans="1:8">
      <c r="A43" s="15"/>
      <c r="G43" s="18"/>
      <c r="H43" s="18"/>
    </row>
    <row r="44" spans="1:8">
      <c r="A44" s="15"/>
      <c r="G44" s="15"/>
      <c r="H44" s="15"/>
    </row>
    <row r="45" spans="1:8">
      <c r="A45" s="15"/>
      <c r="G45" s="15"/>
      <c r="H45" s="15"/>
    </row>
    <row r="46" spans="1:8">
      <c r="A46" s="15"/>
      <c r="G46" s="15"/>
      <c r="H46" s="15"/>
    </row>
    <row r="47" spans="1:8">
      <c r="A47" s="15"/>
      <c r="G47" s="15"/>
      <c r="H47" s="15"/>
    </row>
    <row r="48" spans="1:8">
      <c r="A48" s="15"/>
      <c r="G48" s="15"/>
      <c r="H48" s="15"/>
    </row>
    <row r="49" spans="1:8">
      <c r="A49" s="15"/>
      <c r="G49" s="15"/>
      <c r="H49" s="15"/>
    </row>
    <row r="50" spans="1:8">
      <c r="A50" s="15"/>
      <c r="B50" s="15"/>
      <c r="C50" s="15"/>
      <c r="D50" s="15"/>
      <c r="E50" s="15"/>
      <c r="F50" s="15"/>
      <c r="G50" s="15"/>
      <c r="H50" s="15"/>
    </row>
    <row r="51" spans="1:8">
      <c r="A51" s="15"/>
      <c r="B51" s="15"/>
      <c r="F51" s="15"/>
      <c r="G51" s="15"/>
      <c r="H51" s="15"/>
    </row>
    <row r="52" spans="1:8">
      <c r="A52" s="15"/>
      <c r="B52" s="15"/>
      <c r="C52" s="15"/>
      <c r="D52" s="15"/>
      <c r="E52" s="15"/>
      <c r="F52" s="15"/>
      <c r="G52" s="15"/>
      <c r="H52" s="15"/>
    </row>
    <row r="53" spans="1:8">
      <c r="A53" s="15"/>
      <c r="B53" s="15"/>
      <c r="C53" s="276"/>
      <c r="D53" s="276"/>
      <c r="E53" s="276"/>
      <c r="F53" s="15"/>
      <c r="G53" s="15"/>
      <c r="H53" s="15"/>
    </row>
    <row r="54" spans="1:8">
      <c r="A54" s="15"/>
      <c r="B54" s="15"/>
      <c r="C54" s="15"/>
      <c r="D54" s="15"/>
      <c r="E54" s="15"/>
      <c r="F54" s="15"/>
      <c r="G54" s="15"/>
      <c r="H54" s="15"/>
    </row>
    <row r="55" spans="1:8">
      <c r="A55" s="15"/>
      <c r="B55" s="15"/>
      <c r="C55" s="15"/>
      <c r="D55" s="15"/>
      <c r="E55" s="15"/>
      <c r="F55" s="15"/>
      <c r="G55" s="15"/>
      <c r="H55" s="15"/>
    </row>
    <row r="56" spans="1:8">
      <c r="A56" s="15"/>
      <c r="B56" s="15"/>
      <c r="C56" s="15"/>
      <c r="D56" s="15"/>
      <c r="E56" s="15"/>
      <c r="F56" s="15"/>
      <c r="G56" s="15"/>
      <c r="H56" s="15"/>
    </row>
    <row r="57" spans="1:8">
      <c r="A57" s="15"/>
      <c r="B57" s="15"/>
      <c r="C57" s="15"/>
      <c r="D57" s="15"/>
      <c r="E57" s="15"/>
      <c r="F57" s="15"/>
      <c r="G57" s="15"/>
      <c r="H57" s="15"/>
    </row>
    <row r="58" spans="1:8">
      <c r="A58" s="15"/>
      <c r="B58" s="15"/>
      <c r="C58" s="15"/>
      <c r="D58" s="15"/>
      <c r="E58" s="15"/>
      <c r="F58" s="15"/>
      <c r="G58" s="15"/>
      <c r="H58" s="15"/>
    </row>
    <row r="59" spans="1:8">
      <c r="A59" s="15"/>
      <c r="B59" s="15"/>
      <c r="C59" s="15"/>
      <c r="D59" s="15"/>
      <c r="E59" s="15"/>
      <c r="F59" s="15"/>
      <c r="G59" s="15"/>
      <c r="H59" s="15"/>
    </row>
  </sheetData>
  <mergeCells count="8">
    <mergeCell ref="B3:G3"/>
    <mergeCell ref="B4:G4"/>
    <mergeCell ref="B6:B9"/>
    <mergeCell ref="C6:E6"/>
    <mergeCell ref="C7:E7"/>
    <mergeCell ref="C8:C9"/>
    <mergeCell ref="D8:D9"/>
    <mergeCell ref="E8:E9"/>
  </mergeCells>
  <pageMargins left="0.7" right="0.7" top="0.75" bottom="0.75" header="0.3" footer="0.3"/>
  <pageSetup orientation="landscape" r:id="rId1"/>
  <ignoredErrors>
    <ignoredError sqref="B10:B13 C30:C34" numberStoredAsText="1"/>
    <ignoredError sqref="C18:G18" formulaRange="1"/>
    <ignoredError sqref="D34:F35" unlockedFormula="1"/>
  </ignoredErrors>
  <drawing r:id="rId2"/>
</worksheet>
</file>

<file path=xl/worksheets/sheet48.xml><?xml version="1.0" encoding="utf-8"?>
<worksheet xmlns="http://schemas.openxmlformats.org/spreadsheetml/2006/main" xmlns:r="http://schemas.openxmlformats.org/officeDocument/2006/relationships">
  <sheetPr codeName="Sheet48"/>
  <dimension ref="A1:M39"/>
  <sheetViews>
    <sheetView showGridLines="0" workbookViewId="0">
      <selection activeCell="A2" sqref="A2"/>
    </sheetView>
  </sheetViews>
  <sheetFormatPr defaultColWidth="8.88671875" defaultRowHeight="15"/>
  <cols>
    <col min="1" max="1" width="8.21875" style="766" customWidth="1"/>
    <col min="2" max="2" width="8.44140625" style="550" bestFit="1" customWidth="1"/>
    <col min="3" max="3" width="15.77734375" style="550" customWidth="1"/>
    <col min="4" max="4" width="8.88671875" style="581"/>
    <col min="5" max="5" width="8.88671875" style="550"/>
    <col min="6" max="6" width="8.88671875" style="581"/>
    <col min="7" max="7" width="8.88671875" style="646"/>
    <col min="8" max="9" width="8.88671875" style="550"/>
    <col min="10" max="11" width="8.88671875" style="880"/>
    <col min="12" max="13" width="8.88671875" style="1152"/>
    <col min="14" max="16384" width="8.88671875" style="550"/>
  </cols>
  <sheetData>
    <row r="1" spans="2:13" ht="21">
      <c r="B1" s="558" t="s">
        <v>827</v>
      </c>
      <c r="C1" s="558"/>
      <c r="D1" s="558"/>
      <c r="E1" s="558"/>
      <c r="F1" s="558"/>
      <c r="G1" s="558"/>
    </row>
    <row r="2" spans="2:13" ht="18.75" customHeight="1" thickBot="1">
      <c r="B2" s="553"/>
      <c r="C2" s="553"/>
      <c r="D2" s="559"/>
      <c r="F2" s="559"/>
    </row>
    <row r="3" spans="2:13" ht="21.75" customHeight="1" thickBot="1">
      <c r="B3" s="560"/>
      <c r="C3" s="560"/>
      <c r="D3" s="1658">
        <v>2018</v>
      </c>
      <c r="E3" s="1632"/>
      <c r="F3" s="1632">
        <v>2019</v>
      </c>
      <c r="G3" s="1632"/>
      <c r="H3" s="1632">
        <v>2020</v>
      </c>
      <c r="I3" s="1632"/>
      <c r="J3" s="1632">
        <v>2021</v>
      </c>
      <c r="K3" s="1632"/>
      <c r="L3" s="1649">
        <v>2022</v>
      </c>
      <c r="M3" s="1650"/>
    </row>
    <row r="4" spans="2:13" ht="11.25" customHeight="1">
      <c r="B4" s="561"/>
      <c r="C4" s="562"/>
      <c r="D4" s="1633" t="s">
        <v>821</v>
      </c>
      <c r="E4" s="1635" t="s">
        <v>822</v>
      </c>
      <c r="F4" s="1633" t="s">
        <v>821</v>
      </c>
      <c r="G4" s="1635" t="s">
        <v>822</v>
      </c>
      <c r="H4" s="1633" t="s">
        <v>821</v>
      </c>
      <c r="I4" s="1635" t="s">
        <v>822</v>
      </c>
      <c r="J4" s="1633" t="s">
        <v>821</v>
      </c>
      <c r="K4" s="1635" t="s">
        <v>822</v>
      </c>
      <c r="L4" s="1651" t="s">
        <v>821</v>
      </c>
      <c r="M4" s="1653" t="s">
        <v>822</v>
      </c>
    </row>
    <row r="5" spans="2:13" ht="12.75" customHeight="1" thickBot="1">
      <c r="B5" s="563"/>
      <c r="C5" s="564"/>
      <c r="D5" s="1634"/>
      <c r="E5" s="1636"/>
      <c r="F5" s="1634"/>
      <c r="G5" s="1636"/>
      <c r="H5" s="1634"/>
      <c r="I5" s="1636"/>
      <c r="J5" s="1634"/>
      <c r="K5" s="1636"/>
      <c r="L5" s="1652"/>
      <c r="M5" s="1654"/>
    </row>
    <row r="6" spans="2:13" ht="15.75">
      <c r="B6" s="1655" t="s">
        <v>119</v>
      </c>
      <c r="C6" s="565" t="s">
        <v>828</v>
      </c>
      <c r="D6" s="554">
        <v>29.505666666666674</v>
      </c>
      <c r="E6" s="554">
        <v>23.580000000000002</v>
      </c>
      <c r="F6" s="554">
        <f>'AVG TEMP22'!F7</f>
        <v>28.6</v>
      </c>
      <c r="G6" s="554">
        <f>'AVG TEMP22'!E7</f>
        <v>22</v>
      </c>
      <c r="H6" s="554">
        <v>29.948387096774194</v>
      </c>
      <c r="I6" s="554">
        <v>22.303225806451614</v>
      </c>
      <c r="J6" s="554">
        <v>29.3</v>
      </c>
      <c r="K6" s="554">
        <v>23.3</v>
      </c>
      <c r="L6" s="1181">
        <v>29.3</v>
      </c>
      <c r="M6" s="771">
        <v>21.6</v>
      </c>
    </row>
    <row r="7" spans="2:13" ht="15.75">
      <c r="B7" s="1656"/>
      <c r="C7" s="582" t="s">
        <v>404</v>
      </c>
      <c r="D7" s="556">
        <v>29.4</v>
      </c>
      <c r="E7" s="556">
        <v>24.6</v>
      </c>
      <c r="F7" s="556">
        <v>29.1</v>
      </c>
      <c r="G7" s="556">
        <v>23.9</v>
      </c>
      <c r="H7" s="556">
        <v>29.716129032258067</v>
      </c>
      <c r="I7" s="556">
        <v>24.119354838709675</v>
      </c>
      <c r="J7" s="556">
        <v>29.5</v>
      </c>
      <c r="K7" s="556">
        <v>24.3</v>
      </c>
      <c r="L7" s="1182">
        <v>29</v>
      </c>
      <c r="M7" s="772">
        <v>23.8</v>
      </c>
    </row>
    <row r="8" spans="2:13" ht="15.75">
      <c r="B8" s="1657" t="s">
        <v>120</v>
      </c>
      <c r="C8" s="568" t="s">
        <v>828</v>
      </c>
      <c r="D8" s="554">
        <v>28.646428571428569</v>
      </c>
      <c r="E8" s="554">
        <v>22.118518518518517</v>
      </c>
      <c r="F8" s="554">
        <v>29.4</v>
      </c>
      <c r="G8" s="554">
        <v>22.1</v>
      </c>
      <c r="H8" s="554">
        <v>30.027586206896551</v>
      </c>
      <c r="I8" s="554">
        <v>23.289655172413784</v>
      </c>
      <c r="J8" s="554">
        <v>29.5</v>
      </c>
      <c r="K8" s="554">
        <v>23.6</v>
      </c>
      <c r="L8" s="1181">
        <v>29.1</v>
      </c>
      <c r="M8" s="771">
        <v>22</v>
      </c>
    </row>
    <row r="9" spans="2:13" ht="15.75">
      <c r="B9" s="1656"/>
      <c r="C9" s="582" t="s">
        <v>404</v>
      </c>
      <c r="D9" s="556">
        <v>28.7</v>
      </c>
      <c r="E9" s="556">
        <v>23.4</v>
      </c>
      <c r="F9" s="556">
        <v>29.4</v>
      </c>
      <c r="G9" s="556">
        <v>24.2</v>
      </c>
      <c r="H9" s="556">
        <v>29.858620689655169</v>
      </c>
      <c r="I9" s="556">
        <v>24.865517241379308</v>
      </c>
      <c r="J9" s="556">
        <v>29.4</v>
      </c>
      <c r="K9" s="556">
        <v>24.4</v>
      </c>
      <c r="L9" s="1182">
        <v>29.2</v>
      </c>
      <c r="M9" s="772">
        <v>23.7</v>
      </c>
    </row>
    <row r="10" spans="2:13" ht="15.75">
      <c r="B10" s="1657" t="s">
        <v>121</v>
      </c>
      <c r="C10" s="568" t="s">
        <v>828</v>
      </c>
      <c r="D10" s="554">
        <v>29.783870967741944</v>
      </c>
      <c r="E10" s="554">
        <v>22.990322580645163</v>
      </c>
      <c r="F10" s="554">
        <v>29.7</v>
      </c>
      <c r="G10" s="554">
        <v>23.5</v>
      </c>
      <c r="H10" s="554">
        <v>30.393548387096775</v>
      </c>
      <c r="I10" s="554">
        <v>22.570967741935483</v>
      </c>
      <c r="J10" s="554">
        <v>29.3</v>
      </c>
      <c r="K10" s="554">
        <v>23.3</v>
      </c>
      <c r="L10" s="1181">
        <v>29.4</v>
      </c>
      <c r="M10" s="771">
        <v>23.7</v>
      </c>
    </row>
    <row r="11" spans="2:13" ht="15.75">
      <c r="B11" s="1656"/>
      <c r="C11" s="582" t="s">
        <v>404</v>
      </c>
      <c r="D11" s="556">
        <v>29.4</v>
      </c>
      <c r="E11" s="556">
        <v>24.8</v>
      </c>
      <c r="F11" s="556">
        <v>29.8</v>
      </c>
      <c r="G11" s="556">
        <v>24.5</v>
      </c>
      <c r="H11" s="556">
        <v>30.312903225806462</v>
      </c>
      <c r="I11" s="556">
        <v>24.693548387096772</v>
      </c>
      <c r="J11" s="556">
        <v>29.5</v>
      </c>
      <c r="K11" s="556">
        <v>24.2</v>
      </c>
      <c r="L11" s="1182">
        <v>29.4</v>
      </c>
      <c r="M11" s="772">
        <v>24.3</v>
      </c>
    </row>
    <row r="12" spans="2:13" ht="15.75">
      <c r="B12" s="1640" t="s">
        <v>823</v>
      </c>
      <c r="C12" s="569" t="s">
        <v>828</v>
      </c>
      <c r="D12" s="570">
        <v>29.311988735279062</v>
      </c>
      <c r="E12" s="570">
        <v>22.896280366387895</v>
      </c>
      <c r="F12" s="570">
        <v>29.233333333333334</v>
      </c>
      <c r="G12" s="570">
        <v>22.533333333333331</v>
      </c>
      <c r="H12" s="570">
        <f t="shared" ref="H12:I13" si="0">AVERAGE(H6,H8,H10)</f>
        <v>30.123173896922506</v>
      </c>
      <c r="I12" s="570">
        <f t="shared" si="0"/>
        <v>22.721282906933624</v>
      </c>
      <c r="J12" s="570">
        <f>AVERAGE(J10,J8,J6)</f>
        <v>29.366666666666664</v>
      </c>
      <c r="K12" s="570">
        <f>AVERAGE(K10,K8,K6)</f>
        <v>23.400000000000002</v>
      </c>
      <c r="L12" s="570">
        <f t="shared" ref="L12:M13" si="1">AVERAGE(L6,L8,L10)</f>
        <v>29.266666666666669</v>
      </c>
      <c r="M12" s="1676">
        <f t="shared" si="1"/>
        <v>22.433333333333334</v>
      </c>
    </row>
    <row r="13" spans="2:13" ht="15.75">
      <c r="B13" s="1641"/>
      <c r="C13" s="571" t="s">
        <v>404</v>
      </c>
      <c r="D13" s="572">
        <v>29.166666666666668</v>
      </c>
      <c r="E13" s="572">
        <v>24.266666666666666</v>
      </c>
      <c r="F13" s="572">
        <v>29.433333333333334</v>
      </c>
      <c r="G13" s="572">
        <v>24.2</v>
      </c>
      <c r="H13" s="572">
        <f t="shared" si="0"/>
        <v>29.962550982573234</v>
      </c>
      <c r="I13" s="572">
        <f t="shared" si="0"/>
        <v>24.559473489061919</v>
      </c>
      <c r="J13" s="572">
        <f>AVERAGE(J11,J9,J7)</f>
        <v>29.466666666666669</v>
      </c>
      <c r="K13" s="572">
        <f>AVERAGE(K11,K9,K7)</f>
        <v>24.299999999999997</v>
      </c>
      <c r="L13" s="572">
        <f t="shared" si="1"/>
        <v>29.2</v>
      </c>
      <c r="M13" s="1677">
        <f t="shared" si="1"/>
        <v>23.933333333333334</v>
      </c>
    </row>
    <row r="14" spans="2:13" ht="15.75">
      <c r="B14" s="1657" t="s">
        <v>750</v>
      </c>
      <c r="C14" s="568" t="s">
        <v>828</v>
      </c>
      <c r="D14" s="554">
        <v>30.189999999999994</v>
      </c>
      <c r="E14" s="554">
        <v>23.536666666666665</v>
      </c>
      <c r="F14" s="554">
        <v>29.8</v>
      </c>
      <c r="G14" s="554">
        <v>24.4</v>
      </c>
      <c r="H14" s="554">
        <v>31.403333333333343</v>
      </c>
      <c r="I14" s="554">
        <v>24.05</v>
      </c>
      <c r="J14" s="554">
        <v>30.9</v>
      </c>
      <c r="K14" s="554">
        <v>23.7</v>
      </c>
      <c r="L14" s="1181">
        <v>29.9</v>
      </c>
      <c r="M14" s="771">
        <v>24</v>
      </c>
    </row>
    <row r="15" spans="2:13" ht="15.75">
      <c r="B15" s="1656"/>
      <c r="C15" s="566" t="s">
        <v>404</v>
      </c>
      <c r="D15" s="567">
        <v>30</v>
      </c>
      <c r="E15" s="567">
        <v>24.8</v>
      </c>
      <c r="F15" s="567">
        <v>29.8</v>
      </c>
      <c r="G15" s="567">
        <v>29.8</v>
      </c>
      <c r="H15" s="567">
        <v>31.333333333333329</v>
      </c>
      <c r="I15" s="567">
        <v>26.063333333333333</v>
      </c>
      <c r="J15" s="567">
        <v>30.1</v>
      </c>
      <c r="K15" s="567">
        <v>24.8</v>
      </c>
      <c r="L15" s="1184">
        <v>30.1</v>
      </c>
      <c r="M15" s="773">
        <v>25.1</v>
      </c>
    </row>
    <row r="16" spans="2:13" ht="15.75">
      <c r="B16" s="1638" t="s">
        <v>631</v>
      </c>
      <c r="C16" s="568" t="s">
        <v>828</v>
      </c>
      <c r="D16" s="554">
        <v>30.532258064516128</v>
      </c>
      <c r="E16" s="554">
        <v>24.43548387096774</v>
      </c>
      <c r="F16" s="554">
        <v>31.1</v>
      </c>
      <c r="G16" s="554">
        <v>25.5</v>
      </c>
      <c r="H16" s="554">
        <v>31.633333333333336</v>
      </c>
      <c r="I16" s="554">
        <v>25.916129032258063</v>
      </c>
      <c r="J16" s="554">
        <v>30.6</v>
      </c>
      <c r="K16" s="554">
        <v>25.1</v>
      </c>
      <c r="L16" s="1181">
        <v>30.7</v>
      </c>
      <c r="M16" s="771">
        <v>25.3</v>
      </c>
    </row>
    <row r="17" spans="2:13" ht="15.75">
      <c r="B17" s="1639"/>
      <c r="C17" s="566" t="s">
        <v>404</v>
      </c>
      <c r="D17" s="567">
        <v>30.6</v>
      </c>
      <c r="E17" s="567">
        <v>25.6</v>
      </c>
      <c r="F17" s="567">
        <v>31.3</v>
      </c>
      <c r="G17" s="567">
        <v>26.3</v>
      </c>
      <c r="H17" s="567">
        <v>31.79677419354838</v>
      </c>
      <c r="I17" s="567">
        <v>26.838709677419352</v>
      </c>
      <c r="J17" s="567">
        <v>30.4</v>
      </c>
      <c r="K17" s="567">
        <v>25.7</v>
      </c>
      <c r="L17" s="1184">
        <v>30.7</v>
      </c>
      <c r="M17" s="773">
        <v>25.8</v>
      </c>
    </row>
    <row r="18" spans="2:13" ht="15.75">
      <c r="B18" s="1638" t="s">
        <v>751</v>
      </c>
      <c r="C18" s="568" t="s">
        <v>828</v>
      </c>
      <c r="D18" s="555">
        <v>30.773333333333344</v>
      </c>
      <c r="E18" s="555">
        <v>24.733333333333331</v>
      </c>
      <c r="F18" s="555">
        <v>30.8</v>
      </c>
      <c r="G18" s="555">
        <v>26.1</v>
      </c>
      <c r="H18" s="555">
        <v>32.1</v>
      </c>
      <c r="I18" s="555">
        <v>25.4</v>
      </c>
      <c r="J18" s="555">
        <v>30.6</v>
      </c>
      <c r="K18" s="555">
        <v>25.5</v>
      </c>
      <c r="L18" s="1185">
        <v>30.9</v>
      </c>
      <c r="M18" s="774">
        <v>25.6</v>
      </c>
    </row>
    <row r="19" spans="2:13" ht="15.75">
      <c r="B19" s="1639"/>
      <c r="C19" s="566" t="s">
        <v>404</v>
      </c>
      <c r="D19" s="567">
        <v>31</v>
      </c>
      <c r="E19" s="567">
        <v>26</v>
      </c>
      <c r="F19" s="567">
        <v>30.9</v>
      </c>
      <c r="G19" s="567">
        <v>26.1</v>
      </c>
      <c r="H19" s="567">
        <v>31.6</v>
      </c>
      <c r="I19" s="567">
        <v>26.4</v>
      </c>
      <c r="J19" s="567">
        <v>30.4</v>
      </c>
      <c r="K19" s="567">
        <v>25.7</v>
      </c>
      <c r="L19" s="1184">
        <v>31</v>
      </c>
      <c r="M19" s="773">
        <v>25.9</v>
      </c>
    </row>
    <row r="20" spans="2:13" ht="15.75">
      <c r="B20" s="1640" t="s">
        <v>824</v>
      </c>
      <c r="C20" s="573" t="s">
        <v>828</v>
      </c>
      <c r="D20" s="570">
        <v>30.498530465949823</v>
      </c>
      <c r="E20" s="570">
        <v>24.23516129032258</v>
      </c>
      <c r="F20" s="570">
        <v>30.566666666666666</v>
      </c>
      <c r="G20" s="570">
        <v>25.333333333333332</v>
      </c>
      <c r="H20" s="570">
        <f>AVERAGE(H14,H16,H18)</f>
        <v>31.712222222222227</v>
      </c>
      <c r="I20" s="570">
        <f>AVERAGE(I14,I16,I18)</f>
        <v>25.122043010752691</v>
      </c>
      <c r="J20" s="570">
        <f>AVERAGE(J18,J16,J14)</f>
        <v>30.7</v>
      </c>
      <c r="K20" s="570">
        <f>AVERAGE(K18,K16,K14)</f>
        <v>24.766666666666666</v>
      </c>
      <c r="L20" s="570">
        <f t="shared" ref="L20:M21" si="2">AVERAGE(L14,L16,L18)</f>
        <v>30.5</v>
      </c>
      <c r="M20" s="1676">
        <f t="shared" si="2"/>
        <v>24.966666666666669</v>
      </c>
    </row>
    <row r="21" spans="2:13" ht="15.75">
      <c r="B21" s="1641"/>
      <c r="C21" s="574" t="s">
        <v>404</v>
      </c>
      <c r="D21" s="575">
        <v>30.533333333333331</v>
      </c>
      <c r="E21" s="575">
        <v>25.466666666666669</v>
      </c>
      <c r="F21" s="575">
        <v>30.666666666666668</v>
      </c>
      <c r="G21" s="575">
        <v>25.7</v>
      </c>
      <c r="H21" s="575">
        <f>AVERAGE(H15,H17,H19)</f>
        <v>31.576702508960569</v>
      </c>
      <c r="I21" s="575">
        <f>AVERAGE(I15,I17,I19)</f>
        <v>26.43401433691756</v>
      </c>
      <c r="J21" s="575">
        <f>AVERAGE(J19,J17,J15)</f>
        <v>30.3</v>
      </c>
      <c r="K21" s="575">
        <f>AVERAGE(K19,K17,K15)</f>
        <v>25.400000000000002</v>
      </c>
      <c r="L21" s="575">
        <f t="shared" si="2"/>
        <v>30.599999999999998</v>
      </c>
      <c r="M21" s="1678">
        <f t="shared" si="2"/>
        <v>25.600000000000005</v>
      </c>
    </row>
    <row r="22" spans="2:13" ht="15.75">
      <c r="B22" s="1642" t="s">
        <v>757</v>
      </c>
      <c r="C22" s="568" t="s">
        <v>828</v>
      </c>
      <c r="D22" s="557">
        <v>30.919354838709676</v>
      </c>
      <c r="E22" s="557">
        <v>25.380645161290321</v>
      </c>
      <c r="F22" s="557">
        <f>'AVG TEMP22'!F13</f>
        <v>31.596774193548384</v>
      </c>
      <c r="G22" s="557">
        <f>'AVG TEMP22'!E13</f>
        <v>25.509677419354833</v>
      </c>
      <c r="H22" s="557">
        <v>32</v>
      </c>
      <c r="I22" s="557">
        <v>25.3</v>
      </c>
      <c r="J22" s="557">
        <v>31</v>
      </c>
      <c r="K22" s="557">
        <v>25.4</v>
      </c>
      <c r="L22" s="1186">
        <v>30.7</v>
      </c>
      <c r="M22" s="775">
        <v>24.9</v>
      </c>
    </row>
    <row r="23" spans="2:13" ht="15.75">
      <c r="B23" s="1643"/>
      <c r="C23" s="566" t="s">
        <v>404</v>
      </c>
      <c r="D23" s="576">
        <v>30.8</v>
      </c>
      <c r="E23" s="576">
        <v>26</v>
      </c>
      <c r="F23" s="576">
        <v>31.293548387096774</v>
      </c>
      <c r="G23" s="576">
        <v>26.245161290322578</v>
      </c>
      <c r="H23" s="576">
        <v>31.5</v>
      </c>
      <c r="I23" s="576">
        <v>26.1</v>
      </c>
      <c r="J23" s="576">
        <v>30.4</v>
      </c>
      <c r="K23" s="576">
        <v>25.7</v>
      </c>
      <c r="L23" s="1187">
        <v>30.4</v>
      </c>
      <c r="M23" s="776">
        <v>25.9</v>
      </c>
    </row>
    <row r="24" spans="2:13" ht="15.75">
      <c r="B24" s="1644" t="s">
        <v>758</v>
      </c>
      <c r="C24" s="577" t="s">
        <v>828</v>
      </c>
      <c r="D24" s="555">
        <v>31.267741935483876</v>
      </c>
      <c r="E24" s="555">
        <v>25.312903225806448</v>
      </c>
      <c r="F24" s="555">
        <f>'AVG TEMP22'!F14</f>
        <v>31.754838709677422</v>
      </c>
      <c r="G24" s="555">
        <f>'AVG TEMP22'!E14</f>
        <v>25.109677419354835</v>
      </c>
      <c r="H24" s="555">
        <v>32.4</v>
      </c>
      <c r="I24" s="555">
        <v>32</v>
      </c>
      <c r="J24" s="555">
        <v>31.2</v>
      </c>
      <c r="K24" s="555">
        <v>25.2</v>
      </c>
      <c r="L24" s="1185">
        <v>31.5</v>
      </c>
      <c r="M24" s="774">
        <v>25</v>
      </c>
    </row>
    <row r="25" spans="2:13" ht="15.75">
      <c r="B25" s="1645"/>
      <c r="C25" s="566" t="s">
        <v>404</v>
      </c>
      <c r="D25" s="567">
        <v>31.14193548387097</v>
      </c>
      <c r="E25" s="567">
        <v>26.190322580645166</v>
      </c>
      <c r="F25" s="567">
        <v>31.416129032258066</v>
      </c>
      <c r="G25" s="567">
        <v>26.14193548387097</v>
      </c>
      <c r="H25" s="567">
        <v>31.8</v>
      </c>
      <c r="I25" s="567">
        <v>26.2</v>
      </c>
      <c r="J25" s="567">
        <v>30.9</v>
      </c>
      <c r="K25" s="567">
        <v>25.6</v>
      </c>
      <c r="L25" s="1184">
        <v>30.9</v>
      </c>
      <c r="M25" s="773">
        <v>25.5</v>
      </c>
    </row>
    <row r="26" spans="2:13" ht="15.75">
      <c r="B26" s="1644" t="s">
        <v>759</v>
      </c>
      <c r="C26" s="568" t="s">
        <v>828</v>
      </c>
      <c r="D26" s="555">
        <v>31.850000000000009</v>
      </c>
      <c r="E26" s="555">
        <v>24.570000000000004</v>
      </c>
      <c r="F26" s="555">
        <f>'AVG TEMP22'!F15</f>
        <v>32.243333333333332</v>
      </c>
      <c r="G26" s="555">
        <f>'AVG TEMP22'!E14</f>
        <v>25.109677419354835</v>
      </c>
      <c r="H26" s="555">
        <v>32.6</v>
      </c>
      <c r="I26" s="555">
        <v>24.1</v>
      </c>
      <c r="J26" s="555">
        <v>31.6</v>
      </c>
      <c r="K26" s="555">
        <v>24.2</v>
      </c>
      <c r="L26" s="1185">
        <v>32.200000000000003</v>
      </c>
      <c r="M26" s="774">
        <v>23.4</v>
      </c>
    </row>
    <row r="27" spans="2:13" ht="15.75">
      <c r="B27" s="1645"/>
      <c r="C27" s="566" t="s">
        <v>404</v>
      </c>
      <c r="D27" s="567">
        <v>31.243333333333336</v>
      </c>
      <c r="E27" s="567">
        <v>24.539999999999996</v>
      </c>
      <c r="F27" s="567">
        <v>31.909999999999993</v>
      </c>
      <c r="G27" s="567">
        <v>25.966666666666665</v>
      </c>
      <c r="H27" s="567">
        <v>32.4</v>
      </c>
      <c r="I27" s="567">
        <v>25.8</v>
      </c>
      <c r="J27" s="567">
        <v>32</v>
      </c>
      <c r="K27" s="567">
        <v>25.9</v>
      </c>
      <c r="L27" s="1184">
        <v>31.4</v>
      </c>
      <c r="M27" s="773">
        <v>25.4</v>
      </c>
    </row>
    <row r="28" spans="2:13" ht="15.75">
      <c r="B28" s="1640" t="s">
        <v>825</v>
      </c>
      <c r="C28" s="573" t="s">
        <v>828</v>
      </c>
      <c r="D28" s="570">
        <v>31.345698924731185</v>
      </c>
      <c r="E28" s="570">
        <v>25.087849462365593</v>
      </c>
      <c r="F28" s="570">
        <v>31.864982078853046</v>
      </c>
      <c r="G28" s="570">
        <v>24.940896057347668</v>
      </c>
      <c r="H28" s="570">
        <f>AVERAGE(H22,H24,H26)</f>
        <v>32.333333333333336</v>
      </c>
      <c r="I28" s="570">
        <f>AVERAGE(I22,I24,I26)</f>
        <v>27.133333333333336</v>
      </c>
      <c r="J28" s="570">
        <f>AVERAGE(J26,J24,J22)</f>
        <v>31.266666666666666</v>
      </c>
      <c r="K28" s="570">
        <f>AVERAGE(K26,K24,K22)</f>
        <v>24.933333333333334</v>
      </c>
      <c r="L28" s="570">
        <f t="shared" ref="L28:M29" si="3">AVERAGE(L22,L24,L26)</f>
        <v>31.466666666666669</v>
      </c>
      <c r="M28" s="1676">
        <f t="shared" si="3"/>
        <v>24.433333333333334</v>
      </c>
    </row>
    <row r="29" spans="2:13" ht="15.75">
      <c r="B29" s="1641"/>
      <c r="C29" s="574" t="s">
        <v>404</v>
      </c>
      <c r="D29" s="572">
        <v>31.061756272401436</v>
      </c>
      <c r="E29" s="572">
        <v>25.576774193548388</v>
      </c>
      <c r="F29" s="572">
        <v>31.35483870967742</v>
      </c>
      <c r="G29" s="572">
        <v>26.117921146953407</v>
      </c>
      <c r="H29" s="572">
        <f>AVERAGE(H23,H25,H27)</f>
        <v>31.899999999999995</v>
      </c>
      <c r="I29" s="572">
        <f>AVERAGE(I23,I25,I27)</f>
        <v>26.033333333333331</v>
      </c>
      <c r="J29" s="572">
        <f>AVERAGE(J27,J25,J23)</f>
        <v>31.099999999999998</v>
      </c>
      <c r="K29" s="572">
        <f>AVERAGE(K27,K25,K23)</f>
        <v>25.733333333333334</v>
      </c>
      <c r="L29" s="572">
        <f t="shared" si="3"/>
        <v>30.899999999999995</v>
      </c>
      <c r="M29" s="1677">
        <f t="shared" si="3"/>
        <v>25.599999999999998</v>
      </c>
    </row>
    <row r="30" spans="2:13" ht="15.75">
      <c r="B30" s="1644" t="s">
        <v>760</v>
      </c>
      <c r="C30" s="577" t="s">
        <v>828</v>
      </c>
      <c r="D30" s="555">
        <v>31.487096774193549</v>
      </c>
      <c r="E30" s="555">
        <v>23.14838709677419</v>
      </c>
      <c r="F30" s="555">
        <f>'AVG TEMP22'!F16</f>
        <v>31.9</v>
      </c>
      <c r="G30" s="555">
        <f>'AVG TEMP22'!E16</f>
        <v>24.3</v>
      </c>
      <c r="H30" s="555">
        <v>31.3</v>
      </c>
      <c r="I30" s="555">
        <v>23.9</v>
      </c>
      <c r="J30" s="555">
        <v>31.6</v>
      </c>
      <c r="K30" s="555">
        <v>24.6</v>
      </c>
      <c r="L30" s="1185">
        <v>31.1</v>
      </c>
      <c r="M30" s="774">
        <v>24.5</v>
      </c>
    </row>
    <row r="31" spans="2:13" ht="15.75">
      <c r="B31" s="1645"/>
      <c r="C31" s="566" t="s">
        <v>404</v>
      </c>
      <c r="D31" s="567">
        <v>31.003225806451617</v>
      </c>
      <c r="E31" s="567">
        <v>25.051612903225806</v>
      </c>
      <c r="F31" s="567">
        <v>31.8</v>
      </c>
      <c r="G31" s="567">
        <v>25.9</v>
      </c>
      <c r="H31" s="567">
        <v>31</v>
      </c>
      <c r="I31" s="567">
        <v>25</v>
      </c>
      <c r="J31" s="567">
        <v>31</v>
      </c>
      <c r="K31" s="567">
        <v>26.2</v>
      </c>
      <c r="L31" s="1184">
        <v>30.7</v>
      </c>
      <c r="M31" s="773">
        <v>25.5</v>
      </c>
    </row>
    <row r="32" spans="2:13" ht="15.75">
      <c r="B32" s="1644" t="s">
        <v>761</v>
      </c>
      <c r="C32" s="568" t="s">
        <v>828</v>
      </c>
      <c r="D32" s="555">
        <v>30.189999999999998</v>
      </c>
      <c r="E32" s="555">
        <v>24.893333333333327</v>
      </c>
      <c r="F32" s="555">
        <f>'AVG TEMP22'!F17</f>
        <v>31.2</v>
      </c>
      <c r="G32" s="555">
        <f>'AVG TEMP22'!E17</f>
        <v>23.7</v>
      </c>
      <c r="H32" s="555">
        <v>30.2</v>
      </c>
      <c r="I32" s="555">
        <v>24.3</v>
      </c>
      <c r="J32" s="555">
        <v>30.7</v>
      </c>
      <c r="K32" s="555">
        <v>23.4</v>
      </c>
      <c r="L32" s="1185">
        <v>30.1</v>
      </c>
      <c r="M32" s="774">
        <v>24.6</v>
      </c>
    </row>
    <row r="33" spans="2:13" ht="15.75">
      <c r="B33" s="1645"/>
      <c r="C33" s="566" t="s">
        <v>404</v>
      </c>
      <c r="D33" s="567">
        <v>30.583333333333336</v>
      </c>
      <c r="E33" s="567">
        <v>25.506666666666668</v>
      </c>
      <c r="F33" s="567">
        <v>31.2</v>
      </c>
      <c r="G33" s="567">
        <v>25</v>
      </c>
      <c r="H33" s="567">
        <v>30.4</v>
      </c>
      <c r="I33" s="567">
        <v>25.5</v>
      </c>
      <c r="J33" s="567">
        <v>30.7</v>
      </c>
      <c r="K33" s="567">
        <v>25.2</v>
      </c>
      <c r="L33" s="1184">
        <v>30.3</v>
      </c>
      <c r="M33" s="773">
        <v>25</v>
      </c>
    </row>
    <row r="34" spans="2:13" ht="15.75">
      <c r="B34" s="1644" t="s">
        <v>762</v>
      </c>
      <c r="C34" s="568" t="s">
        <v>828</v>
      </c>
      <c r="D34" s="555">
        <v>29.261290322580653</v>
      </c>
      <c r="E34" s="555">
        <v>23.787096774193554</v>
      </c>
      <c r="F34" s="555">
        <f>'AVG TEMP22'!F18</f>
        <v>30.7</v>
      </c>
      <c r="G34" s="555">
        <f>'AVG TEMP22'!E18</f>
        <v>24.3</v>
      </c>
      <c r="H34" s="555">
        <v>29.9</v>
      </c>
      <c r="I34" s="555">
        <v>22.3</v>
      </c>
      <c r="J34" s="555">
        <v>30</v>
      </c>
      <c r="K34" s="555">
        <v>24.1</v>
      </c>
      <c r="L34" s="1185">
        <v>29.3</v>
      </c>
      <c r="M34" s="774">
        <v>22.2</v>
      </c>
    </row>
    <row r="35" spans="2:13" ht="15.75">
      <c r="B35" s="1645"/>
      <c r="C35" s="566" t="s">
        <v>404</v>
      </c>
      <c r="D35" s="578">
        <v>29.480645161290322</v>
      </c>
      <c r="E35" s="578">
        <v>24.287096774193547</v>
      </c>
      <c r="F35" s="578">
        <v>30.7</v>
      </c>
      <c r="G35" s="578">
        <v>25.8</v>
      </c>
      <c r="H35" s="777">
        <v>30</v>
      </c>
      <c r="I35" s="777">
        <v>24.4</v>
      </c>
      <c r="J35" s="777">
        <v>30</v>
      </c>
      <c r="K35" s="777">
        <v>25.2</v>
      </c>
      <c r="L35" s="1188">
        <v>29.5</v>
      </c>
      <c r="M35" s="778">
        <v>23.3</v>
      </c>
    </row>
    <row r="36" spans="2:13" ht="15.75">
      <c r="B36" s="1640" t="s">
        <v>826</v>
      </c>
      <c r="C36" s="573" t="s">
        <v>828</v>
      </c>
      <c r="D36" s="570">
        <v>30.312795698924731</v>
      </c>
      <c r="E36" s="570">
        <v>23.942939068100358</v>
      </c>
      <c r="F36" s="570">
        <v>31.266666666666666</v>
      </c>
      <c r="G36" s="570">
        <v>24.099999999999998</v>
      </c>
      <c r="H36" s="570">
        <f>AVERAGE(H30,H32,H34)</f>
        <v>30.466666666666669</v>
      </c>
      <c r="I36" s="570">
        <f>AVERAGE(I30,I32,I34)</f>
        <v>23.5</v>
      </c>
      <c r="J36" s="570">
        <f t="shared" ref="J36:M37" si="4">AVERAGE(J34,J32,J30)</f>
        <v>30.766666666666669</v>
      </c>
      <c r="K36" s="570">
        <f t="shared" si="4"/>
        <v>24.033333333333331</v>
      </c>
      <c r="L36" s="1183">
        <f t="shared" si="4"/>
        <v>30.166666666666668</v>
      </c>
      <c r="M36" s="1676">
        <f t="shared" si="4"/>
        <v>23.766666666666666</v>
      </c>
    </row>
    <row r="37" spans="2:13" ht="16.5" thickBot="1">
      <c r="B37" s="1646"/>
      <c r="C37" s="579" t="s">
        <v>404</v>
      </c>
      <c r="D37" s="580">
        <v>30.355734767025094</v>
      </c>
      <c r="E37" s="580">
        <v>24.948458781362007</v>
      </c>
      <c r="F37" s="580">
        <v>31.233333333333334</v>
      </c>
      <c r="G37" s="580">
        <v>25.566666666666666</v>
      </c>
      <c r="H37" s="580">
        <f>AVERAGE(H31,H33,H35)</f>
        <v>30.466666666666669</v>
      </c>
      <c r="I37" s="580">
        <f>AVERAGE(I31,I33,I35)</f>
        <v>24.966666666666669</v>
      </c>
      <c r="J37" s="580">
        <f t="shared" si="4"/>
        <v>30.566666666666666</v>
      </c>
      <c r="K37" s="580">
        <f t="shared" si="4"/>
        <v>25.533333333333331</v>
      </c>
      <c r="L37" s="1189">
        <f t="shared" si="4"/>
        <v>30.166666666666668</v>
      </c>
      <c r="M37" s="1679">
        <f t="shared" si="4"/>
        <v>24.599999999999998</v>
      </c>
    </row>
    <row r="38" spans="2:13">
      <c r="B38" s="1647" t="s">
        <v>132</v>
      </c>
      <c r="C38" s="1647"/>
      <c r="D38" s="1648"/>
      <c r="F38" s="550"/>
    </row>
    <row r="39" spans="2:13">
      <c r="B39" s="1637" t="s">
        <v>180</v>
      </c>
      <c r="C39" s="1637"/>
      <c r="D39" s="1637"/>
      <c r="F39" s="550"/>
    </row>
  </sheetData>
  <mergeCells count="33">
    <mergeCell ref="L3:M3"/>
    <mergeCell ref="L4:L5"/>
    <mergeCell ref="M4:M5"/>
    <mergeCell ref="B16:B17"/>
    <mergeCell ref="B6:B7"/>
    <mergeCell ref="H3:I3"/>
    <mergeCell ref="H4:H5"/>
    <mergeCell ref="I4:I5"/>
    <mergeCell ref="B8:B9"/>
    <mergeCell ref="B10:B11"/>
    <mergeCell ref="B12:B13"/>
    <mergeCell ref="B14:B15"/>
    <mergeCell ref="F3:G3"/>
    <mergeCell ref="F4:F5"/>
    <mergeCell ref="G4:G5"/>
    <mergeCell ref="D3:E3"/>
    <mergeCell ref="B39:D39"/>
    <mergeCell ref="B18:B19"/>
    <mergeCell ref="B20:B21"/>
    <mergeCell ref="B22:B23"/>
    <mergeCell ref="B24:B25"/>
    <mergeCell ref="B26:B27"/>
    <mergeCell ref="B28:B29"/>
    <mergeCell ref="B30:B31"/>
    <mergeCell ref="B32:B33"/>
    <mergeCell ref="B34:B35"/>
    <mergeCell ref="B36:B37"/>
    <mergeCell ref="B38:D38"/>
    <mergeCell ref="J3:K3"/>
    <mergeCell ref="J4:J5"/>
    <mergeCell ref="K4:K5"/>
    <mergeCell ref="D4:D5"/>
    <mergeCell ref="E4:E5"/>
  </mergeCells>
  <pageMargins left="0.7" right="0.7" top="0.75" bottom="0.75" header="0.3" footer="0.3"/>
  <pageSetup scale="80" orientation="landscape" r:id="rId1"/>
</worksheet>
</file>

<file path=xl/worksheets/sheet49.xml><?xml version="1.0" encoding="utf-8"?>
<worksheet xmlns="http://schemas.openxmlformats.org/spreadsheetml/2006/main" xmlns:r="http://schemas.openxmlformats.org/officeDocument/2006/relationships">
  <sheetPr codeName="Sheet49"/>
  <dimension ref="A1:J35"/>
  <sheetViews>
    <sheetView showGridLines="0" zoomScale="89" zoomScaleNormal="89" workbookViewId="0"/>
  </sheetViews>
  <sheetFormatPr defaultColWidth="8.88671875" defaultRowHeight="15"/>
  <cols>
    <col min="1" max="1" width="7" style="550" customWidth="1"/>
    <col min="2" max="2" width="17.88671875" style="550" customWidth="1"/>
    <col min="3" max="3" width="10.5546875" style="550" customWidth="1"/>
    <col min="4" max="4" width="11.33203125" style="550" customWidth="1"/>
    <col min="5" max="5" width="11" style="550" customWidth="1"/>
    <col min="6" max="6" width="11.33203125" style="550" customWidth="1"/>
    <col min="7" max="7" width="14.44140625" style="550" customWidth="1"/>
    <col min="8" max="16384" width="8.88671875" style="550"/>
  </cols>
  <sheetData>
    <row r="1" spans="1:8">
      <c r="A1" s="15"/>
      <c r="B1" s="175" t="s">
        <v>466</v>
      </c>
      <c r="C1" s="18"/>
      <c r="D1" s="18"/>
      <c r="E1" s="18"/>
      <c r="F1" s="18"/>
      <c r="G1" s="18"/>
      <c r="H1" s="18"/>
    </row>
    <row r="2" spans="1:8" ht="8.25" customHeight="1">
      <c r="A2" s="15"/>
      <c r="B2" s="175"/>
      <c r="C2" s="18"/>
      <c r="D2" s="18"/>
      <c r="E2" s="18"/>
      <c r="F2" s="18"/>
      <c r="G2" s="18"/>
      <c r="H2" s="18"/>
    </row>
    <row r="3" spans="1:8" ht="21" customHeight="1">
      <c r="A3" s="15"/>
      <c r="B3" s="1601" t="s">
        <v>997</v>
      </c>
      <c r="C3" s="1624"/>
      <c r="D3" s="1624"/>
      <c r="E3" s="1624"/>
      <c r="F3" s="1624"/>
      <c r="G3" s="1624"/>
      <c r="H3" s="18"/>
    </row>
    <row r="4" spans="1:8" ht="21" customHeight="1">
      <c r="A4" s="15"/>
      <c r="B4" s="1601" t="s">
        <v>829</v>
      </c>
      <c r="C4" s="1624"/>
      <c r="D4" s="1624"/>
      <c r="E4" s="1624"/>
      <c r="F4" s="1624"/>
      <c r="G4" s="1624"/>
      <c r="H4" s="18"/>
    </row>
    <row r="5" spans="1:8" ht="9" customHeight="1">
      <c r="A5" s="15"/>
      <c r="B5" s="18"/>
      <c r="C5" s="18"/>
      <c r="D5" s="18"/>
      <c r="E5" s="18"/>
      <c r="F5" s="18"/>
      <c r="G5" s="18"/>
      <c r="H5" s="18"/>
    </row>
    <row r="6" spans="1:8" ht="21" customHeight="1">
      <c r="A6" s="15"/>
      <c r="B6" s="1625" t="s">
        <v>116</v>
      </c>
      <c r="C6" s="1626" t="s">
        <v>820</v>
      </c>
      <c r="D6" s="1627"/>
      <c r="E6" s="1628"/>
      <c r="F6" s="551" t="s">
        <v>407</v>
      </c>
      <c r="G6" s="179"/>
      <c r="H6" s="18"/>
    </row>
    <row r="7" spans="1:8" ht="21" customHeight="1">
      <c r="A7" s="15"/>
      <c r="B7" s="1451"/>
      <c r="C7" s="1629" t="s">
        <v>408</v>
      </c>
      <c r="D7" s="1630"/>
      <c r="E7" s="1631"/>
      <c r="F7" s="583" t="s">
        <v>409</v>
      </c>
      <c r="G7" s="583" t="s">
        <v>407</v>
      </c>
      <c r="H7" s="18"/>
    </row>
    <row r="8" spans="1:8" ht="21" customHeight="1">
      <c r="A8" s="15"/>
      <c r="B8" s="1451"/>
      <c r="C8" s="1625" t="s">
        <v>410</v>
      </c>
      <c r="D8" s="1625" t="s">
        <v>411</v>
      </c>
      <c r="E8" s="1625" t="s">
        <v>412</v>
      </c>
      <c r="F8" s="583" t="s">
        <v>413</v>
      </c>
      <c r="G8" s="583" t="s">
        <v>414</v>
      </c>
      <c r="H8" s="18"/>
    </row>
    <row r="9" spans="1:8" ht="17.25" customHeight="1">
      <c r="A9" s="15"/>
      <c r="B9" s="1452"/>
      <c r="C9" s="1452"/>
      <c r="D9" s="1452"/>
      <c r="E9" s="1452"/>
      <c r="F9" s="552" t="s">
        <v>415</v>
      </c>
      <c r="G9" s="552" t="s">
        <v>416</v>
      </c>
      <c r="H9" s="18"/>
    </row>
    <row r="10" spans="1:8" s="646" customFormat="1" ht="21" customHeight="1">
      <c r="A10" s="15"/>
      <c r="B10" s="261" t="s">
        <v>842</v>
      </c>
      <c r="C10" s="335">
        <v>30.367253456221199</v>
      </c>
      <c r="D10" s="335">
        <v>24.040557546794108</v>
      </c>
      <c r="E10" s="335">
        <v>27.203905501507656</v>
      </c>
      <c r="F10" s="334">
        <v>75.341666666666669</v>
      </c>
      <c r="G10" s="335">
        <v>4.4750000000000005</v>
      </c>
      <c r="H10" s="18"/>
    </row>
    <row r="11" spans="1:8" s="646" customFormat="1" ht="21" customHeight="1">
      <c r="A11" s="15"/>
      <c r="B11" s="584" t="s">
        <v>843</v>
      </c>
      <c r="C11" s="585">
        <v>30.256675627240146</v>
      </c>
      <c r="D11" s="585">
        <v>25.206030465949823</v>
      </c>
      <c r="E11" s="585">
        <v>27.764646057347672</v>
      </c>
      <c r="F11" s="586">
        <v>76.333333333333343</v>
      </c>
      <c r="G11" s="585">
        <v>7.5750000000000002</v>
      </c>
      <c r="H11" s="18"/>
    </row>
    <row r="12" spans="1:8" s="743" customFormat="1" ht="21" customHeight="1">
      <c r="A12" s="15"/>
      <c r="B12" s="261" t="s">
        <v>844</v>
      </c>
      <c r="C12" s="769">
        <v>30.724338837685611</v>
      </c>
      <c r="D12" s="769">
        <v>24.153138760880694</v>
      </c>
      <c r="E12" s="769">
        <v>27.479901433691758</v>
      </c>
      <c r="F12" s="770">
        <v>74.008333333333326</v>
      </c>
      <c r="G12" s="769">
        <v>4.1049999999999995</v>
      </c>
      <c r="H12" s="18"/>
    </row>
    <row r="13" spans="1:8" s="743" customFormat="1" ht="21" customHeight="1">
      <c r="A13" s="15"/>
      <c r="B13" s="584" t="s">
        <v>845</v>
      </c>
      <c r="C13" s="779">
        <v>30.672043010752692</v>
      </c>
      <c r="D13" s="779">
        <v>25.396146953405019</v>
      </c>
      <c r="E13" s="779">
        <v>28.057226702508959</v>
      </c>
      <c r="F13" s="780">
        <v>76.5</v>
      </c>
      <c r="G13" s="779">
        <v>7.4749999999999996</v>
      </c>
      <c r="H13" s="18"/>
    </row>
    <row r="14" spans="1:8" s="880" customFormat="1" ht="21" customHeight="1">
      <c r="A14" s="15"/>
      <c r="B14" s="261" t="s">
        <v>867</v>
      </c>
      <c r="C14" s="769">
        <v>31.158849029786186</v>
      </c>
      <c r="D14" s="769">
        <v>24.069164812754913</v>
      </c>
      <c r="E14" s="769">
        <v>27.614006921270548</v>
      </c>
      <c r="F14" s="770">
        <v>72.736368746833847</v>
      </c>
      <c r="G14" s="769">
        <v>4.3491840470893592</v>
      </c>
      <c r="H14" s="18"/>
    </row>
    <row r="15" spans="1:8" s="880" customFormat="1" ht="21" customHeight="1">
      <c r="A15" s="15"/>
      <c r="B15" s="584" t="s">
        <v>868</v>
      </c>
      <c r="C15" s="779">
        <v>30.976480039550115</v>
      </c>
      <c r="D15" s="779">
        <v>25.498371956494868</v>
      </c>
      <c r="E15" s="779">
        <v>28.237425998022495</v>
      </c>
      <c r="F15" s="780">
        <v>75.109866926544242</v>
      </c>
      <c r="G15" s="779">
        <v>7.550484840057976</v>
      </c>
      <c r="H15" s="18"/>
    </row>
    <row r="16" spans="1:8" s="1152" customFormat="1" ht="21" customHeight="1">
      <c r="A16" s="15"/>
      <c r="B16" s="261" t="s">
        <v>901</v>
      </c>
      <c r="C16" s="1179">
        <v>30.524999999999999</v>
      </c>
      <c r="D16" s="1179">
        <v>24.283333333333335</v>
      </c>
      <c r="E16" s="1179">
        <v>27.404166666666669</v>
      </c>
      <c r="F16" s="1180">
        <v>72.724999999999994</v>
      </c>
      <c r="G16" s="1179">
        <v>4.5449999999999999</v>
      </c>
      <c r="H16" s="18"/>
    </row>
    <row r="17" spans="1:9" s="1152" customFormat="1" ht="21" customHeight="1">
      <c r="A17" s="15"/>
      <c r="B17" s="584" t="s">
        <v>902</v>
      </c>
      <c r="C17" s="1190">
        <v>30.408333333333331</v>
      </c>
      <c r="D17" s="1190">
        <v>24.866666666666667</v>
      </c>
      <c r="E17" s="1190">
        <v>27.637500000000003</v>
      </c>
      <c r="F17" s="1191">
        <v>74.766666666666666</v>
      </c>
      <c r="G17" s="1190">
        <v>6.9116666666666662</v>
      </c>
      <c r="H17" s="18"/>
    </row>
    <row r="18" spans="1:9" ht="21" customHeight="1">
      <c r="A18" s="15"/>
      <c r="B18" s="661" t="s">
        <v>999</v>
      </c>
      <c r="C18" s="335"/>
      <c r="D18" s="335"/>
      <c r="E18" s="335"/>
      <c r="F18" s="334"/>
      <c r="G18" s="335"/>
      <c r="H18" s="18"/>
      <c r="I18" s="257"/>
    </row>
    <row r="19" spans="1:9" s="60" customFormat="1" ht="21" customHeight="1">
      <c r="A19" s="39"/>
      <c r="B19" s="261" t="s">
        <v>1000</v>
      </c>
      <c r="C19" s="335">
        <v>29.266666666666669</v>
      </c>
      <c r="D19" s="335">
        <v>22.433333333333334</v>
      </c>
      <c r="E19" s="335">
        <v>25.849999999999998</v>
      </c>
      <c r="F19" s="335">
        <v>70.5</v>
      </c>
      <c r="G19" s="335">
        <v>3.7633333333333332</v>
      </c>
      <c r="H19" s="188"/>
      <c r="I19" s="257"/>
    </row>
    <row r="20" spans="1:9" ht="21" customHeight="1">
      <c r="A20" s="15"/>
      <c r="B20" s="584" t="s">
        <v>1001</v>
      </c>
      <c r="C20" s="585">
        <v>29.2</v>
      </c>
      <c r="D20" s="585">
        <v>23.933333333333334</v>
      </c>
      <c r="E20" s="585">
        <v>26.566666666666663</v>
      </c>
      <c r="F20" s="586">
        <v>73.666666666666671</v>
      </c>
      <c r="G20" s="585">
        <v>8.1666666666666661</v>
      </c>
      <c r="H20" s="18"/>
      <c r="I20" s="257"/>
    </row>
    <row r="21" spans="1:9" ht="19.899999999999999" customHeight="1">
      <c r="A21" s="15"/>
      <c r="B21" s="708" t="s">
        <v>903</v>
      </c>
      <c r="C21" s="335"/>
      <c r="D21" s="335"/>
      <c r="E21" s="335"/>
      <c r="F21" s="334"/>
      <c r="G21" s="335"/>
      <c r="H21" s="18"/>
      <c r="I21" s="257"/>
    </row>
    <row r="22" spans="1:9" s="60" customFormat="1" ht="21" customHeight="1">
      <c r="A22" s="39"/>
      <c r="B22" s="261" t="s">
        <v>1000</v>
      </c>
      <c r="C22" s="335">
        <v>30.5</v>
      </c>
      <c r="D22" s="335">
        <v>24.966666666666669</v>
      </c>
      <c r="E22" s="335">
        <v>27.733333333333334</v>
      </c>
      <c r="F22" s="335">
        <v>71.3</v>
      </c>
      <c r="G22" s="335">
        <v>5.1000000000000005</v>
      </c>
      <c r="H22" s="188"/>
      <c r="I22" s="257"/>
    </row>
    <row r="23" spans="1:9" ht="21" customHeight="1">
      <c r="A23" s="15"/>
      <c r="B23" s="584" t="s">
        <v>1001</v>
      </c>
      <c r="C23" s="585">
        <v>30.599999999999998</v>
      </c>
      <c r="D23" s="585">
        <v>25.600000000000005</v>
      </c>
      <c r="E23" s="585">
        <v>28.099999999999998</v>
      </c>
      <c r="F23" s="585">
        <v>74.333333333333329</v>
      </c>
      <c r="G23" s="585">
        <v>8.9333333333333318</v>
      </c>
      <c r="H23" s="18"/>
      <c r="I23" s="257"/>
    </row>
    <row r="24" spans="1:9" ht="21" customHeight="1">
      <c r="A24" s="15"/>
      <c r="B24" s="708" t="s">
        <v>904</v>
      </c>
      <c r="C24" s="335"/>
      <c r="D24" s="335"/>
      <c r="E24" s="335"/>
      <c r="F24" s="334"/>
      <c r="G24" s="335"/>
      <c r="H24" s="18"/>
      <c r="I24" s="257"/>
    </row>
    <row r="25" spans="1:9" s="60" customFormat="1" ht="21" customHeight="1">
      <c r="A25" s="39"/>
      <c r="B25" s="261" t="s">
        <v>1000</v>
      </c>
      <c r="C25" s="335">
        <v>31.466666666666669</v>
      </c>
      <c r="D25" s="335">
        <v>24.433333333333334</v>
      </c>
      <c r="E25" s="335">
        <v>27.95</v>
      </c>
      <c r="F25" s="335">
        <v>76.600000000000009</v>
      </c>
      <c r="G25" s="335">
        <v>5.7333333333333334</v>
      </c>
      <c r="H25" s="188"/>
      <c r="I25" s="257"/>
    </row>
    <row r="26" spans="1:9" ht="21" customHeight="1">
      <c r="A26" s="15"/>
      <c r="B26" s="584" t="s">
        <v>1001</v>
      </c>
      <c r="C26" s="585">
        <v>30.899999999999995</v>
      </c>
      <c r="D26" s="585">
        <v>25.599999999999998</v>
      </c>
      <c r="E26" s="585">
        <v>28.25</v>
      </c>
      <c r="F26" s="585">
        <v>78.600000000000009</v>
      </c>
      <c r="G26" s="585">
        <v>7.0666666666666664</v>
      </c>
      <c r="H26" s="18"/>
      <c r="I26" s="257"/>
    </row>
    <row r="27" spans="1:9" ht="15.75">
      <c r="A27" s="15"/>
      <c r="B27" s="661" t="s">
        <v>905</v>
      </c>
      <c r="C27" s="335"/>
      <c r="D27" s="335"/>
      <c r="E27" s="335"/>
      <c r="F27" s="334"/>
      <c r="G27" s="335"/>
      <c r="H27" s="18"/>
    </row>
    <row r="28" spans="1:9" s="60" customFormat="1" ht="15.75">
      <c r="A28" s="39"/>
      <c r="B28" s="261" t="s">
        <v>1000</v>
      </c>
      <c r="C28" s="335">
        <v>30.166666666666668</v>
      </c>
      <c r="D28" s="335">
        <v>23.766666666666666</v>
      </c>
      <c r="E28" s="335">
        <v>26.966666666666669</v>
      </c>
      <c r="F28" s="335">
        <v>76.100000000000009</v>
      </c>
      <c r="G28" s="335">
        <v>3.9566666666666666</v>
      </c>
      <c r="H28" s="188"/>
    </row>
    <row r="29" spans="1:9" ht="15.75">
      <c r="A29" s="15"/>
      <c r="B29" s="584" t="s">
        <v>1001</v>
      </c>
      <c r="C29" s="585">
        <v>30.166666666666668</v>
      </c>
      <c r="D29" s="585">
        <v>24.599999999999998</v>
      </c>
      <c r="E29" s="585">
        <v>27.383333333333336</v>
      </c>
      <c r="F29" s="585">
        <v>77.199999999999989</v>
      </c>
      <c r="G29" s="585">
        <v>7.4333333333333336</v>
      </c>
      <c r="H29" s="18"/>
    </row>
    <row r="30" spans="1:9" ht="15.75">
      <c r="A30" s="15"/>
      <c r="B30" s="587" t="s">
        <v>1000</v>
      </c>
      <c r="C30" s="588">
        <f t="shared" ref="C30:G31" si="0">AVERAGE(C28,C25,C22,C19)</f>
        <v>30.35</v>
      </c>
      <c r="D30" s="588">
        <f t="shared" si="0"/>
        <v>23.900000000000002</v>
      </c>
      <c r="E30" s="588">
        <f t="shared" si="0"/>
        <v>27.125</v>
      </c>
      <c r="F30" s="588">
        <f t="shared" si="0"/>
        <v>73.625</v>
      </c>
      <c r="G30" s="588">
        <f t="shared" si="0"/>
        <v>4.6383333333333328</v>
      </c>
      <c r="H30" s="18"/>
    </row>
    <row r="31" spans="1:9" ht="15.75">
      <c r="A31" s="15"/>
      <c r="B31" s="499" t="s">
        <v>1001</v>
      </c>
      <c r="C31" s="260">
        <f t="shared" si="0"/>
        <v>30.216666666666665</v>
      </c>
      <c r="D31" s="260">
        <f t="shared" si="0"/>
        <v>24.933333333333334</v>
      </c>
      <c r="E31" s="260">
        <f t="shared" si="0"/>
        <v>27.574999999999999</v>
      </c>
      <c r="F31" s="260">
        <f t="shared" si="0"/>
        <v>75.95</v>
      </c>
      <c r="G31" s="260">
        <f t="shared" si="0"/>
        <v>7.8999999999999986</v>
      </c>
      <c r="H31" s="18"/>
    </row>
    <row r="32" spans="1:9">
      <c r="A32" s="15"/>
      <c r="B32" s="262" t="s">
        <v>132</v>
      </c>
      <c r="C32" s="18"/>
      <c r="D32" s="18"/>
      <c r="E32" s="18"/>
      <c r="F32" s="18"/>
      <c r="G32" s="18"/>
      <c r="H32" s="18"/>
    </row>
    <row r="33" spans="1:10">
      <c r="A33" s="15"/>
      <c r="B33" s="183" t="s">
        <v>417</v>
      </c>
      <c r="C33" s="18"/>
      <c r="D33" s="18"/>
      <c r="E33" s="18"/>
      <c r="F33" s="18" t="s">
        <v>14</v>
      </c>
      <c r="G33" s="18"/>
      <c r="H33" s="18"/>
    </row>
    <row r="34" spans="1:10">
      <c r="A34" s="15"/>
      <c r="B34" s="1659"/>
      <c r="C34" s="1659"/>
      <c r="D34" s="1659"/>
      <c r="E34" s="1659"/>
      <c r="F34" s="1659"/>
      <c r="G34" s="1659"/>
      <c r="H34" s="1659"/>
      <c r="I34" s="1659"/>
      <c r="J34" s="1659"/>
    </row>
    <row r="35" spans="1:10" ht="15.75">
      <c r="A35" s="15"/>
      <c r="B35" s="17"/>
      <c r="C35" s="180"/>
      <c r="D35" s="180"/>
      <c r="E35" s="180"/>
      <c r="F35" s="18"/>
      <c r="G35" s="18"/>
      <c r="H35" s="18"/>
    </row>
  </sheetData>
  <mergeCells count="9">
    <mergeCell ref="B34:J34"/>
    <mergeCell ref="B3:G3"/>
    <mergeCell ref="B4:G4"/>
    <mergeCell ref="B6:B9"/>
    <mergeCell ref="C6:E6"/>
    <mergeCell ref="C7:E7"/>
    <mergeCell ref="C8:C9"/>
    <mergeCell ref="D8:D9"/>
    <mergeCell ref="E8:E9"/>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sheetPr codeName="Sheet5"/>
  <dimension ref="B1:G61"/>
  <sheetViews>
    <sheetView showGridLines="0" workbookViewId="0"/>
  </sheetViews>
  <sheetFormatPr defaultColWidth="8.77734375" defaultRowHeight="15"/>
  <cols>
    <col min="1" max="1" width="8.77734375" style="831"/>
    <col min="2" max="2" width="31.21875" style="831" bestFit="1" customWidth="1"/>
    <col min="3" max="3" width="8.88671875" style="831" customWidth="1"/>
    <col min="4" max="4" width="13" style="831" customWidth="1"/>
    <col min="5" max="16384" width="8.77734375" style="831"/>
  </cols>
  <sheetData>
    <row r="1" spans="2:7" ht="18.75">
      <c r="B1" s="1448" t="s">
        <v>944</v>
      </c>
      <c r="C1" s="1449"/>
      <c r="D1" s="1449"/>
    </row>
    <row r="2" spans="2:7">
      <c r="B2" s="18"/>
      <c r="C2" s="18"/>
      <c r="D2" s="18"/>
    </row>
    <row r="3" spans="2:7">
      <c r="B3" s="1450" t="s">
        <v>137</v>
      </c>
      <c r="C3" s="1453" t="s">
        <v>138</v>
      </c>
      <c r="D3" s="1453" t="s">
        <v>802</v>
      </c>
      <c r="F3" s="63"/>
      <c r="G3" s="63"/>
    </row>
    <row r="4" spans="2:7">
      <c r="B4" s="1451"/>
      <c r="C4" s="1454"/>
      <c r="D4" s="1454"/>
    </row>
    <row r="5" spans="2:7">
      <c r="B5" s="1452"/>
      <c r="C5" s="1455"/>
      <c r="D5" s="1455"/>
    </row>
    <row r="6" spans="2:7" ht="15.75">
      <c r="B6" s="27" t="s">
        <v>139</v>
      </c>
      <c r="C6" s="818">
        <v>100</v>
      </c>
      <c r="D6" s="1280">
        <v>66</v>
      </c>
      <c r="E6" s="63"/>
    </row>
    <row r="7" spans="2:7" ht="15.75">
      <c r="B7" s="27" t="s">
        <v>140</v>
      </c>
      <c r="C7" s="818" t="s">
        <v>141</v>
      </c>
      <c r="D7" s="1281" t="s">
        <v>1009</v>
      </c>
    </row>
    <row r="8" spans="2:7" ht="7.9" customHeight="1">
      <c r="B8" s="27"/>
      <c r="C8" s="486"/>
      <c r="D8" s="1276"/>
    </row>
    <row r="9" spans="2:7" ht="15.75">
      <c r="B9" s="64" t="s">
        <v>142</v>
      </c>
      <c r="C9" s="486"/>
      <c r="D9" s="1276"/>
    </row>
    <row r="10" spans="2:7" ht="15.75">
      <c r="B10" s="27" t="s">
        <v>143</v>
      </c>
      <c r="C10" s="818" t="s">
        <v>166</v>
      </c>
      <c r="D10" s="1272" t="s">
        <v>1031</v>
      </c>
    </row>
    <row r="11" spans="2:7" s="1262" customFormat="1" ht="15.75">
      <c r="B11" s="27" t="s">
        <v>1010</v>
      </c>
      <c r="C11" s="818" t="s">
        <v>144</v>
      </c>
      <c r="D11" s="1272" t="s">
        <v>1029</v>
      </c>
    </row>
    <row r="12" spans="2:7" ht="15.75">
      <c r="B12" s="27" t="s">
        <v>145</v>
      </c>
      <c r="C12" s="818" t="s">
        <v>166</v>
      </c>
      <c r="D12" s="1272">
        <v>89</v>
      </c>
    </row>
    <row r="13" spans="2:7" s="1271" customFormat="1" ht="15.75">
      <c r="B13" s="27" t="s">
        <v>1024</v>
      </c>
      <c r="C13" s="818" t="s">
        <v>144</v>
      </c>
      <c r="D13" s="1272" t="s">
        <v>1023</v>
      </c>
    </row>
    <row r="14" spans="2:7" ht="15.75">
      <c r="B14" s="27" t="s">
        <v>1025</v>
      </c>
      <c r="C14" s="818" t="s">
        <v>166</v>
      </c>
      <c r="D14" s="1278">
        <v>85</v>
      </c>
    </row>
    <row r="15" spans="2:7" ht="15.75">
      <c r="B15" s="27" t="s">
        <v>1025</v>
      </c>
      <c r="C15" s="818" t="s">
        <v>144</v>
      </c>
      <c r="D15" s="1279">
        <v>155</v>
      </c>
    </row>
    <row r="16" spans="2:7" ht="15.75">
      <c r="B16" s="27" t="s">
        <v>1026</v>
      </c>
      <c r="C16" s="818" t="s">
        <v>166</v>
      </c>
      <c r="D16" s="1276">
        <v>87.5</v>
      </c>
    </row>
    <row r="17" spans="2:4" s="1271" customFormat="1" ht="15.75">
      <c r="B17" s="27" t="s">
        <v>1026</v>
      </c>
      <c r="C17" s="818" t="s">
        <v>144</v>
      </c>
      <c r="D17" s="1277"/>
    </row>
    <row r="18" spans="2:4" s="1271" customFormat="1" ht="15.75">
      <c r="B18" s="27" t="s">
        <v>1027</v>
      </c>
      <c r="C18" s="818" t="s">
        <v>166</v>
      </c>
      <c r="D18" s="1277"/>
    </row>
    <row r="19" spans="2:4" ht="15.75">
      <c r="B19" s="27" t="s">
        <v>1027</v>
      </c>
      <c r="C19" s="818" t="s">
        <v>144</v>
      </c>
      <c r="D19" s="1272">
        <v>175</v>
      </c>
    </row>
    <row r="20" spans="2:4" s="1271" customFormat="1" ht="15.75">
      <c r="B20" s="148" t="s">
        <v>1028</v>
      </c>
      <c r="C20" s="818" t="s">
        <v>166</v>
      </c>
      <c r="D20" s="1277" t="s">
        <v>1032</v>
      </c>
    </row>
    <row r="21" spans="2:4" ht="15.75">
      <c r="B21" s="148" t="s">
        <v>1028</v>
      </c>
      <c r="C21" s="818" t="s">
        <v>144</v>
      </c>
      <c r="D21" s="1276" t="s">
        <v>1022</v>
      </c>
    </row>
    <row r="22" spans="2:4" ht="15.75">
      <c r="B22" s="27" t="s">
        <v>474</v>
      </c>
      <c r="C22" s="818" t="s">
        <v>166</v>
      </c>
      <c r="D22" s="1272">
        <v>110</v>
      </c>
    </row>
    <row r="23" spans="2:4" ht="15.75">
      <c r="B23" s="27" t="s">
        <v>474</v>
      </c>
      <c r="C23" s="818" t="s">
        <v>144</v>
      </c>
      <c r="D23" s="1272"/>
    </row>
    <row r="24" spans="2:4" s="1271" customFormat="1" ht="15.75">
      <c r="B24" s="148" t="s">
        <v>146</v>
      </c>
      <c r="C24" s="818" t="s">
        <v>166</v>
      </c>
      <c r="D24" s="1272">
        <v>128.94999999999999</v>
      </c>
    </row>
    <row r="25" spans="2:4" ht="15.75">
      <c r="B25" s="148" t="s">
        <v>146</v>
      </c>
      <c r="C25" s="818" t="s">
        <v>144</v>
      </c>
      <c r="D25" s="1272" t="s">
        <v>1021</v>
      </c>
    </row>
    <row r="26" spans="2:4" ht="15.75">
      <c r="B26" s="27" t="s">
        <v>147</v>
      </c>
      <c r="C26" s="818" t="s">
        <v>166</v>
      </c>
      <c r="D26" s="1272" t="s">
        <v>1033</v>
      </c>
    </row>
    <row r="27" spans="2:4" ht="15.75">
      <c r="B27" s="27" t="s">
        <v>147</v>
      </c>
      <c r="C27" s="818" t="s">
        <v>144</v>
      </c>
      <c r="D27" s="1272" t="s">
        <v>1020</v>
      </c>
    </row>
    <row r="28" spans="2:4" s="1271" customFormat="1" ht="15.75">
      <c r="B28" s="27" t="s">
        <v>49</v>
      </c>
      <c r="C28" s="818" t="s">
        <v>166</v>
      </c>
      <c r="D28" s="1272"/>
    </row>
    <row r="29" spans="2:4" ht="15.75">
      <c r="B29" s="27" t="s">
        <v>49</v>
      </c>
      <c r="C29" s="818" t="s">
        <v>144</v>
      </c>
      <c r="D29" s="1272">
        <v>50</v>
      </c>
    </row>
    <row r="30" spans="2:4" ht="7.9" customHeight="1">
      <c r="B30" s="27"/>
      <c r="C30" s="856"/>
      <c r="D30" s="1273"/>
    </row>
    <row r="31" spans="2:4" ht="15.75">
      <c r="B31" s="64" t="s">
        <v>148</v>
      </c>
      <c r="C31" s="856"/>
      <c r="D31" s="1273"/>
    </row>
    <row r="32" spans="2:4" ht="15.75">
      <c r="B32" s="27" t="s">
        <v>149</v>
      </c>
      <c r="C32" s="818" t="s">
        <v>150</v>
      </c>
      <c r="D32" s="1272" t="s">
        <v>1019</v>
      </c>
    </row>
    <row r="33" spans="2:4" ht="15.75">
      <c r="B33" s="27"/>
      <c r="C33" s="818" t="s">
        <v>151</v>
      </c>
      <c r="D33" s="1272" t="s">
        <v>1018</v>
      </c>
    </row>
    <row r="34" spans="2:4" ht="15.75">
      <c r="B34" s="27" t="s">
        <v>152</v>
      </c>
      <c r="C34" s="818" t="s">
        <v>150</v>
      </c>
      <c r="D34" s="1272" t="s">
        <v>1017</v>
      </c>
    </row>
    <row r="35" spans="2:4" ht="15.75">
      <c r="B35" s="27"/>
      <c r="C35" s="818" t="s">
        <v>151</v>
      </c>
      <c r="D35" s="1272" t="s">
        <v>1016</v>
      </c>
    </row>
    <row r="36" spans="2:4" ht="15.75">
      <c r="B36" s="27" t="s">
        <v>153</v>
      </c>
      <c r="C36" s="818" t="s">
        <v>150</v>
      </c>
      <c r="D36" s="1272" t="s">
        <v>1015</v>
      </c>
    </row>
    <row r="37" spans="2:4" ht="15.75">
      <c r="B37" s="27"/>
      <c r="C37" s="818" t="s">
        <v>151</v>
      </c>
      <c r="D37" s="1272" t="s">
        <v>1014</v>
      </c>
    </row>
    <row r="38" spans="2:4" ht="15.75">
      <c r="B38" s="27" t="s">
        <v>154</v>
      </c>
      <c r="C38" s="818" t="s">
        <v>150</v>
      </c>
      <c r="D38" s="1272" t="s">
        <v>1013</v>
      </c>
    </row>
    <row r="39" spans="2:4" ht="15.75">
      <c r="B39" s="27" t="s">
        <v>155</v>
      </c>
      <c r="C39" s="818" t="s">
        <v>150</v>
      </c>
      <c r="D39" s="1272" t="s">
        <v>1012</v>
      </c>
    </row>
    <row r="40" spans="2:4" ht="15.75">
      <c r="B40" s="27"/>
      <c r="C40" s="818" t="s">
        <v>151</v>
      </c>
      <c r="D40" s="1272"/>
    </row>
    <row r="41" spans="2:4" ht="9.75" customHeight="1">
      <c r="B41" s="27"/>
      <c r="C41" s="856"/>
      <c r="D41" s="1273"/>
    </row>
    <row r="42" spans="2:4" ht="15.75">
      <c r="B42" s="64" t="s">
        <v>156</v>
      </c>
      <c r="C42" s="856"/>
      <c r="D42" s="1273"/>
    </row>
    <row r="43" spans="2:4" ht="15.75">
      <c r="B43" s="27" t="s">
        <v>157</v>
      </c>
      <c r="C43" s="818" t="s">
        <v>158</v>
      </c>
      <c r="D43" s="1274" t="s">
        <v>473</v>
      </c>
    </row>
    <row r="44" spans="2:4" ht="15.75">
      <c r="B44" s="27" t="s">
        <v>157</v>
      </c>
      <c r="C44" s="818" t="s">
        <v>159</v>
      </c>
      <c r="D44" s="1274" t="s">
        <v>473</v>
      </c>
    </row>
    <row r="45" spans="2:4" ht="15.75">
      <c r="B45" s="27" t="s">
        <v>160</v>
      </c>
      <c r="C45" s="818" t="s">
        <v>792</v>
      </c>
      <c r="D45" s="1272" t="s">
        <v>1011</v>
      </c>
    </row>
    <row r="46" spans="2:4" ht="8.4499999999999993" customHeight="1">
      <c r="B46" s="27"/>
      <c r="C46" s="818"/>
      <c r="D46" s="1272"/>
    </row>
    <row r="47" spans="2:4" ht="15.75">
      <c r="B47" s="65" t="s">
        <v>161</v>
      </c>
      <c r="C47" s="818"/>
      <c r="D47" s="1272"/>
    </row>
    <row r="48" spans="2:4" ht="15.75">
      <c r="B48" s="27" t="s">
        <v>162</v>
      </c>
      <c r="C48" s="818" t="s">
        <v>163</v>
      </c>
      <c r="D48" s="1272" t="s">
        <v>1034</v>
      </c>
    </row>
    <row r="49" spans="2:4" s="1006" customFormat="1" ht="15.75">
      <c r="B49" s="27" t="s">
        <v>162</v>
      </c>
      <c r="C49" s="818" t="s">
        <v>918</v>
      </c>
      <c r="D49" s="1272"/>
    </row>
    <row r="50" spans="2:4" ht="15.75">
      <c r="B50" s="27" t="s">
        <v>162</v>
      </c>
      <c r="C50" s="1034" t="s">
        <v>875</v>
      </c>
      <c r="D50" s="1272">
        <v>13.01</v>
      </c>
    </row>
    <row r="51" spans="2:4" ht="15.75">
      <c r="B51" s="27" t="s">
        <v>162</v>
      </c>
      <c r="C51" s="818" t="s">
        <v>169</v>
      </c>
      <c r="D51" s="1272" t="s">
        <v>1035</v>
      </c>
    </row>
    <row r="52" spans="2:4" ht="7.9" customHeight="1">
      <c r="B52" s="27"/>
      <c r="C52" s="818"/>
      <c r="D52" s="1272"/>
    </row>
    <row r="53" spans="2:4" ht="15.75">
      <c r="B53" s="27" t="s">
        <v>164</v>
      </c>
      <c r="C53" s="818" t="s">
        <v>1030</v>
      </c>
      <c r="D53" s="1274" t="s">
        <v>473</v>
      </c>
    </row>
    <row r="54" spans="2:4" ht="15.75">
      <c r="B54" s="27" t="s">
        <v>164</v>
      </c>
      <c r="C54" s="818" t="s">
        <v>166</v>
      </c>
      <c r="D54" s="1274" t="s">
        <v>473</v>
      </c>
    </row>
    <row r="55" spans="2:4" ht="15.75">
      <c r="B55" s="27" t="s">
        <v>165</v>
      </c>
      <c r="C55" s="818" t="s">
        <v>166</v>
      </c>
      <c r="D55" s="1274" t="s">
        <v>473</v>
      </c>
    </row>
    <row r="56" spans="2:4" ht="15.75">
      <c r="B56" s="27"/>
      <c r="C56" s="818"/>
      <c r="D56" s="1272"/>
    </row>
    <row r="57" spans="2:4" ht="15.75">
      <c r="B57" s="65" t="s">
        <v>167</v>
      </c>
      <c r="C57" s="818"/>
      <c r="D57" s="1272"/>
    </row>
    <row r="58" spans="2:4" ht="15.75">
      <c r="B58" s="27" t="s">
        <v>168</v>
      </c>
      <c r="C58" s="818" t="s">
        <v>169</v>
      </c>
      <c r="D58" s="1272">
        <v>90</v>
      </c>
    </row>
    <row r="59" spans="2:4" ht="15.75">
      <c r="B59" s="27" t="s">
        <v>846</v>
      </c>
      <c r="C59" s="818" t="s">
        <v>847</v>
      </c>
      <c r="D59" s="1272"/>
    </row>
    <row r="60" spans="2:4" ht="15.75">
      <c r="B60" s="66"/>
      <c r="C60" s="487"/>
      <c r="D60" s="1275"/>
    </row>
    <row r="61" spans="2:4">
      <c r="B61" s="28" t="s">
        <v>1041</v>
      </c>
      <c r="C61" s="18"/>
      <c r="D61" s="18"/>
    </row>
  </sheetData>
  <mergeCells count="4">
    <mergeCell ref="B1:D1"/>
    <mergeCell ref="B3:B5"/>
    <mergeCell ref="C3:C5"/>
    <mergeCell ref="D3:D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B2:N22"/>
  <sheetViews>
    <sheetView showGridLines="0" workbookViewId="0"/>
  </sheetViews>
  <sheetFormatPr defaultColWidth="8.77734375" defaultRowHeight="15"/>
  <cols>
    <col min="1" max="1" width="8.77734375" style="831"/>
    <col min="2" max="2" width="14.33203125" style="831" customWidth="1"/>
    <col min="3" max="3" width="8.77734375" style="831"/>
    <col min="4" max="4" width="9.77734375" style="831" customWidth="1"/>
    <col min="5" max="5" width="7.77734375" style="831" customWidth="1"/>
    <col min="6" max="7" width="8" style="831" customWidth="1"/>
    <col min="8" max="8" width="7.88671875" style="831" customWidth="1"/>
    <col min="9" max="9" width="7.33203125" style="831" customWidth="1"/>
    <col min="10" max="10" width="8" style="831" customWidth="1"/>
    <col min="11" max="13" width="8.77734375" style="831"/>
    <col min="14" max="14" width="10" style="831" bestFit="1" customWidth="1"/>
    <col min="15" max="16384" width="8.77734375" style="831"/>
  </cols>
  <sheetData>
    <row r="2" spans="2:14" ht="18.75">
      <c r="B2" s="1433" t="s">
        <v>945</v>
      </c>
      <c r="C2" s="1434"/>
      <c r="D2" s="1434"/>
      <c r="E2" s="1434"/>
      <c r="F2" s="1434"/>
      <c r="G2" s="1434"/>
      <c r="H2" s="1434"/>
      <c r="I2" s="1434"/>
      <c r="J2" s="1434"/>
    </row>
    <row r="3" spans="2:14" ht="19.5" thickBot="1">
      <c r="B3" s="23"/>
      <c r="C3" s="16"/>
      <c r="D3" s="16"/>
      <c r="E3" s="16"/>
      <c r="F3" s="16"/>
      <c r="G3" s="16"/>
      <c r="H3" s="16"/>
      <c r="I3" s="16"/>
      <c r="J3" s="16"/>
    </row>
    <row r="4" spans="2:14">
      <c r="B4" s="69"/>
      <c r="C4" s="1435" t="s">
        <v>737</v>
      </c>
      <c r="D4" s="1439"/>
      <c r="E4" s="1435" t="s">
        <v>738</v>
      </c>
      <c r="F4" s="1439"/>
      <c r="G4" s="1435" t="s">
        <v>739</v>
      </c>
      <c r="H4" s="1458"/>
      <c r="I4" s="1458" t="s">
        <v>111</v>
      </c>
      <c r="J4" s="1436"/>
    </row>
    <row r="5" spans="2:14" ht="15" customHeight="1">
      <c r="B5" s="70" t="s">
        <v>8</v>
      </c>
      <c r="C5" s="1437" t="s">
        <v>16</v>
      </c>
      <c r="D5" s="1456" t="s">
        <v>740</v>
      </c>
      <c r="E5" s="1437" t="s">
        <v>16</v>
      </c>
      <c r="F5" s="1456" t="s">
        <v>740</v>
      </c>
      <c r="G5" s="1437" t="s">
        <v>16</v>
      </c>
      <c r="H5" s="1456" t="s">
        <v>229</v>
      </c>
      <c r="I5" s="1437" t="s">
        <v>16</v>
      </c>
      <c r="J5" s="1459" t="s">
        <v>740</v>
      </c>
    </row>
    <row r="6" spans="2:14">
      <c r="B6" s="71"/>
      <c r="C6" s="1438"/>
      <c r="D6" s="1457"/>
      <c r="E6" s="1438"/>
      <c r="F6" s="1457"/>
      <c r="G6" s="1438"/>
      <c r="H6" s="1457"/>
      <c r="I6" s="1438"/>
      <c r="J6" s="1460"/>
    </row>
    <row r="7" spans="2:14" ht="15.75">
      <c r="B7" s="73" t="s">
        <v>815</v>
      </c>
      <c r="C7" s="849">
        <v>9416.61067</v>
      </c>
      <c r="D7" s="849">
        <v>15656.94138</v>
      </c>
      <c r="E7" s="857">
        <v>0</v>
      </c>
      <c r="F7" s="857">
        <v>0</v>
      </c>
      <c r="G7" s="848">
        <v>0</v>
      </c>
      <c r="H7" s="848">
        <v>0</v>
      </c>
      <c r="I7" s="857">
        <v>0</v>
      </c>
      <c r="J7" s="601">
        <v>0</v>
      </c>
    </row>
    <row r="8" spans="2:14" ht="15.75">
      <c r="B8" s="73" t="s">
        <v>839</v>
      </c>
      <c r="C8" s="849">
        <v>7229.6047900000003</v>
      </c>
      <c r="D8" s="849">
        <v>12945.83315</v>
      </c>
      <c r="E8" s="857">
        <v>0</v>
      </c>
      <c r="F8" s="857">
        <v>0</v>
      </c>
      <c r="G8" s="848">
        <v>0</v>
      </c>
      <c r="H8" s="848">
        <v>0</v>
      </c>
      <c r="I8" s="857">
        <v>0</v>
      </c>
      <c r="J8" s="601">
        <v>0</v>
      </c>
    </row>
    <row r="9" spans="2:14" s="866" customFormat="1" ht="15.75">
      <c r="B9" s="73" t="s">
        <v>1042</v>
      </c>
      <c r="C9" s="849">
        <v>4343.5272999999997</v>
      </c>
      <c r="D9" s="849">
        <v>7204187.7000000002</v>
      </c>
      <c r="E9" s="857">
        <v>0</v>
      </c>
      <c r="F9" s="857">
        <v>0</v>
      </c>
      <c r="G9" s="848">
        <v>0</v>
      </c>
      <c r="H9" s="848">
        <v>0</v>
      </c>
      <c r="I9" s="857">
        <v>0</v>
      </c>
      <c r="J9" s="601">
        <v>0</v>
      </c>
    </row>
    <row r="10" spans="2:14" s="1062" customFormat="1" ht="15.75">
      <c r="B10" s="73" t="s">
        <v>896</v>
      </c>
      <c r="C10" s="849">
        <v>1388.645</v>
      </c>
      <c r="D10" s="849">
        <v>2926610.89</v>
      </c>
      <c r="E10" s="857">
        <v>0</v>
      </c>
      <c r="F10" s="857">
        <v>0</v>
      </c>
      <c r="G10" s="857">
        <v>0</v>
      </c>
      <c r="H10" s="857">
        <v>0</v>
      </c>
      <c r="I10" s="857">
        <v>0</v>
      </c>
      <c r="J10" s="601">
        <v>0</v>
      </c>
    </row>
    <row r="11" spans="2:14" ht="18">
      <c r="B11" s="72" t="s">
        <v>939</v>
      </c>
      <c r="C11" s="853">
        <f>Bananacompanies22!K10</f>
        <v>0</v>
      </c>
      <c r="D11" s="853">
        <f>Bananacompanies22!L10</f>
        <v>0</v>
      </c>
      <c r="E11" s="857">
        <v>0</v>
      </c>
      <c r="F11" s="857">
        <v>0</v>
      </c>
      <c r="G11" s="848">
        <v>0</v>
      </c>
      <c r="H11" s="848">
        <v>0</v>
      </c>
      <c r="I11" s="857">
        <v>0</v>
      </c>
      <c r="J11" s="601">
        <v>0</v>
      </c>
      <c r="K11" s="56"/>
      <c r="N11" s="444"/>
    </row>
    <row r="12" spans="2:14" ht="18">
      <c r="B12" s="264" t="s">
        <v>869</v>
      </c>
      <c r="C12" s="853">
        <f>Bananacompanies22!K11</f>
        <v>215.88549999999998</v>
      </c>
      <c r="D12" s="853">
        <f>Bananacompanies22!L11</f>
        <v>260650.019875</v>
      </c>
      <c r="E12" s="857">
        <v>0</v>
      </c>
      <c r="F12" s="857">
        <v>0</v>
      </c>
      <c r="G12" s="848">
        <v>0</v>
      </c>
      <c r="H12" s="848">
        <v>0</v>
      </c>
      <c r="I12" s="857">
        <v>0</v>
      </c>
      <c r="J12" s="601">
        <v>0</v>
      </c>
      <c r="K12" s="56"/>
      <c r="N12" s="444"/>
    </row>
    <row r="13" spans="2:14" ht="18">
      <c r="B13" s="75" t="s">
        <v>907</v>
      </c>
      <c r="C13" s="1252">
        <f>Bananacompanies22!G12</f>
        <v>228.58199999999999</v>
      </c>
      <c r="D13" s="1252">
        <f>Bananacompanies22!H12</f>
        <v>276012.76500000001</v>
      </c>
      <c r="E13" s="857">
        <v>0</v>
      </c>
      <c r="F13" s="857">
        <v>0</v>
      </c>
      <c r="G13" s="848">
        <v>0</v>
      </c>
      <c r="H13" s="848">
        <v>0</v>
      </c>
      <c r="I13" s="857">
        <v>0</v>
      </c>
      <c r="J13" s="601">
        <v>0</v>
      </c>
      <c r="K13" s="56"/>
      <c r="N13" s="444"/>
    </row>
    <row r="14" spans="2:14" ht="18">
      <c r="B14" s="264" t="s">
        <v>742</v>
      </c>
      <c r="C14" s="1252">
        <f>Bananacompanies22!G13</f>
        <v>47.97</v>
      </c>
      <c r="D14" s="1252">
        <f>Bananacompanies22!H13</f>
        <v>57923.774999999994</v>
      </c>
      <c r="E14" s="857">
        <v>0</v>
      </c>
      <c r="F14" s="857">
        <v>0</v>
      </c>
      <c r="G14" s="848">
        <v>0</v>
      </c>
      <c r="H14" s="848">
        <v>0</v>
      </c>
      <c r="I14" s="857">
        <v>0</v>
      </c>
      <c r="J14" s="601">
        <v>0</v>
      </c>
      <c r="K14" s="56"/>
      <c r="N14" s="444"/>
    </row>
    <row r="15" spans="2:14" ht="15.75" thickBot="1">
      <c r="B15" s="76" t="s">
        <v>940</v>
      </c>
      <c r="C15" s="77">
        <f t="shared" ref="C15:J15" si="0">SUM(C11:C14)</f>
        <v>492.4375</v>
      </c>
      <c r="D15" s="77">
        <f t="shared" si="0"/>
        <v>594586.55987500004</v>
      </c>
      <c r="E15" s="77">
        <f t="shared" si="0"/>
        <v>0</v>
      </c>
      <c r="F15" s="77">
        <f t="shared" si="0"/>
        <v>0</v>
      </c>
      <c r="G15" s="77">
        <f t="shared" si="0"/>
        <v>0</v>
      </c>
      <c r="H15" s="77">
        <f t="shared" si="0"/>
        <v>0</v>
      </c>
      <c r="I15" s="77">
        <f t="shared" si="0"/>
        <v>0</v>
      </c>
      <c r="J15" s="254">
        <f t="shared" si="0"/>
        <v>0</v>
      </c>
      <c r="N15" s="444"/>
    </row>
    <row r="16" spans="2:14" ht="15.75">
      <c r="B16" s="183" t="s">
        <v>909</v>
      </c>
      <c r="C16" s="58"/>
      <c r="D16" s="58"/>
      <c r="E16" s="58"/>
      <c r="H16" s="58"/>
      <c r="I16" s="58"/>
      <c r="J16" s="58"/>
      <c r="N16" s="383"/>
    </row>
    <row r="17" spans="2:10" ht="15.75">
      <c r="B17" s="263" t="s">
        <v>741</v>
      </c>
      <c r="C17" s="58"/>
      <c r="D17" s="58"/>
      <c r="E17" s="58"/>
      <c r="F17" s="58"/>
      <c r="G17" s="58"/>
      <c r="H17" s="58"/>
      <c r="I17" s="58"/>
      <c r="J17" s="58"/>
    </row>
    <row r="18" spans="2:10" s="1247" customFormat="1" ht="15.75">
      <c r="B18" s="1253" t="s">
        <v>1006</v>
      </c>
      <c r="C18" s="58"/>
      <c r="D18" s="58"/>
      <c r="E18" s="58"/>
      <c r="F18" s="58"/>
      <c r="G18" s="58"/>
      <c r="H18" s="58"/>
      <c r="I18" s="58"/>
      <c r="J18" s="58"/>
    </row>
    <row r="19" spans="2:10" ht="15.75">
      <c r="B19" s="1254" t="s">
        <v>910</v>
      </c>
      <c r="C19" s="58"/>
      <c r="D19" s="58"/>
      <c r="E19" s="58"/>
      <c r="F19" s="58"/>
      <c r="G19" s="58"/>
      <c r="H19" s="58"/>
      <c r="I19" s="58"/>
      <c r="J19" s="58"/>
    </row>
    <row r="20" spans="2:10" ht="15.75">
      <c r="B20" s="1254" t="s">
        <v>908</v>
      </c>
      <c r="C20" s="58"/>
      <c r="D20" s="58"/>
      <c r="E20" s="78"/>
      <c r="F20" s="58"/>
      <c r="G20" s="58"/>
      <c r="H20" s="58"/>
      <c r="I20" s="58"/>
      <c r="J20" s="58"/>
    </row>
    <row r="21" spans="2:10" ht="15.75">
      <c r="C21" s="58"/>
      <c r="D21" s="58"/>
      <c r="E21" s="58"/>
      <c r="F21" s="58"/>
      <c r="G21" s="58"/>
      <c r="H21" s="58"/>
      <c r="I21" s="58"/>
      <c r="J21" s="58"/>
    </row>
    <row r="22" spans="2:10" ht="15.75">
      <c r="B22" s="58"/>
      <c r="C22" s="58"/>
      <c r="D22" s="58"/>
      <c r="E22" s="58"/>
      <c r="F22" s="58"/>
      <c r="G22" s="58"/>
      <c r="H22" s="58"/>
      <c r="I22" s="58"/>
      <c r="J22" s="58"/>
    </row>
  </sheetData>
  <mergeCells count="13">
    <mergeCell ref="B2:J2"/>
    <mergeCell ref="C4:D4"/>
    <mergeCell ref="E4:F4"/>
    <mergeCell ref="C5:C6"/>
    <mergeCell ref="D5:D6"/>
    <mergeCell ref="E5:E6"/>
    <mergeCell ref="F5:F6"/>
    <mergeCell ref="G4:H4"/>
    <mergeCell ref="I4:J4"/>
    <mergeCell ref="G5:G6"/>
    <mergeCell ref="H5:H6"/>
    <mergeCell ref="I5:I6"/>
    <mergeCell ref="J5:J6"/>
  </mergeCells>
  <pageMargins left="0.7" right="0.7" top="0.75" bottom="0.75" header="0.3" footer="0.3"/>
  <pageSetup orientation="portrait" r:id="rId1"/>
  <ignoredErrors>
    <ignoredError sqref="B7:B8 B10" numberStoredAsText="1"/>
    <ignoredError sqref="C15:J15" formulaRange="1"/>
  </ignoredErrors>
</worksheet>
</file>

<file path=xl/worksheets/sheet7.xml><?xml version="1.0" encoding="utf-8"?>
<worksheet xmlns="http://schemas.openxmlformats.org/spreadsheetml/2006/main" xmlns:r="http://schemas.openxmlformats.org/officeDocument/2006/relationships">
  <sheetPr codeName="Sheet7"/>
  <dimension ref="A1:G66"/>
  <sheetViews>
    <sheetView showGridLines="0" workbookViewId="0"/>
  </sheetViews>
  <sheetFormatPr defaultRowHeight="15"/>
  <cols>
    <col min="1" max="1" width="6.33203125" style="342" customWidth="1"/>
    <col min="2" max="2" width="15.44140625" customWidth="1"/>
    <col min="3" max="3" width="8.77734375" style="533" customWidth="1"/>
    <col min="5" max="5" width="8.88671875" style="742"/>
    <col min="6" max="6" width="8.77734375" style="866"/>
    <col min="7" max="7" width="8.77734375" style="1062"/>
  </cols>
  <sheetData>
    <row r="1" spans="2:7" s="455" customFormat="1">
      <c r="C1" s="533"/>
      <c r="E1" s="742"/>
      <c r="F1" s="866"/>
      <c r="G1" s="1062"/>
    </row>
    <row r="2" spans="2:7" ht="15.75">
      <c r="B2" s="250" t="s">
        <v>421</v>
      </c>
    </row>
    <row r="3" spans="2:7" ht="15.75">
      <c r="B3" s="1461" t="s">
        <v>477</v>
      </c>
      <c r="C3" s="1461"/>
      <c r="D3" s="1461"/>
      <c r="E3" s="1461"/>
      <c r="F3" s="1461"/>
      <c r="G3" s="1461"/>
    </row>
    <row r="4" spans="2:7" ht="16.5" thickBot="1">
      <c r="B4" s="1462" t="s">
        <v>946</v>
      </c>
      <c r="C4" s="1462"/>
      <c r="D4" s="1462"/>
      <c r="E4" s="1462"/>
      <c r="F4" s="1462"/>
      <c r="G4" s="1462"/>
    </row>
    <row r="5" spans="2:7" ht="21" customHeight="1">
      <c r="B5" s="274" t="s">
        <v>478</v>
      </c>
      <c r="C5" s="637">
        <v>2018</v>
      </c>
      <c r="D5" s="637">
        <v>2019</v>
      </c>
      <c r="E5" s="637">
        <v>2020</v>
      </c>
      <c r="F5" s="637">
        <v>2021</v>
      </c>
      <c r="G5" s="744">
        <v>2022</v>
      </c>
    </row>
    <row r="6" spans="2:7" ht="15.75">
      <c r="B6" s="271" t="s">
        <v>479</v>
      </c>
      <c r="C6" s="347">
        <v>604404.55999999994</v>
      </c>
      <c r="D6" s="347">
        <f>'COMP Sup Q&amp;V 18 -22'!D6</f>
        <v>726308.20000000019</v>
      </c>
      <c r="E6" s="347">
        <f>'COMP Sup Q&amp;V 18 -22'!E6</f>
        <v>735167.48</v>
      </c>
      <c r="F6" s="347">
        <f>'COMP Sup Q&amp;V 18 -22'!F6</f>
        <v>653140.52</v>
      </c>
      <c r="G6" s="745">
        <f>'COMP Sup Q&amp;V 18 -22'!G6</f>
        <v>658225.79636363639</v>
      </c>
    </row>
    <row r="7" spans="2:7" ht="15.75">
      <c r="B7" s="271" t="s">
        <v>480</v>
      </c>
      <c r="C7" s="347">
        <v>1061661</v>
      </c>
      <c r="D7" s="347">
        <f>'COMP Sup Q&amp;V 18 -22'!D7</f>
        <v>1066942.7599999998</v>
      </c>
      <c r="E7" s="347">
        <f>'COMP Sup Q&amp;V 18 -22'!E7</f>
        <v>1001476.28</v>
      </c>
      <c r="F7" s="347">
        <f>'COMP Sup Q&amp;V 18 -22'!F7</f>
        <v>964885.54</v>
      </c>
      <c r="G7" s="745">
        <f>'COMP Sup Q&amp;V 18 -22'!G7</f>
        <v>972984.8645454545</v>
      </c>
    </row>
    <row r="8" spans="2:7" ht="15.75">
      <c r="B8" s="271" t="s">
        <v>481</v>
      </c>
      <c r="C8" s="347">
        <v>1740632.9100000001</v>
      </c>
      <c r="D8" s="347">
        <f>'COMP Sup Q&amp;V 18 -22'!D8</f>
        <v>1948295.8800000001</v>
      </c>
      <c r="E8" s="347">
        <f>'COMP Sup Q&amp;V 18 -22'!E8</f>
        <v>1901745.0999999996</v>
      </c>
      <c r="F8" s="347">
        <f>'COMP Sup Q&amp;V 18 -22'!F8</f>
        <v>1653512.97</v>
      </c>
      <c r="G8" s="745">
        <f>'COMP Sup Q&amp;V 18 -22'!G8</f>
        <v>1808967.5763636364</v>
      </c>
    </row>
    <row r="9" spans="2:7" ht="15.75">
      <c r="B9" s="271" t="s">
        <v>482</v>
      </c>
      <c r="C9" s="347">
        <v>384165.02</v>
      </c>
      <c r="D9" s="347">
        <f>'COMP Sup Q&amp;V 18 -22'!D9</f>
        <v>307559.67</v>
      </c>
      <c r="E9" s="347">
        <f>'COMP Sup Q&amp;V 18 -22'!E9</f>
        <v>284519.38</v>
      </c>
      <c r="F9" s="347">
        <f>'COMP Sup Q&amp;V 18 -22'!F9</f>
        <v>349868.61</v>
      </c>
      <c r="G9" s="745">
        <f>'COMP Sup Q&amp;V 18 -22'!G9</f>
        <v>334865.22727272729</v>
      </c>
    </row>
    <row r="10" spans="2:7" ht="15.75">
      <c r="B10" s="271" t="s">
        <v>483</v>
      </c>
      <c r="C10" s="347">
        <v>81020.27</v>
      </c>
      <c r="D10" s="347">
        <f>'COMP Sup Q&amp;V 18 -22'!D10</f>
        <v>75923.81</v>
      </c>
      <c r="E10" s="347">
        <f>'COMP Sup Q&amp;V 18 -22'!E10</f>
        <v>71531.929999999993</v>
      </c>
      <c r="F10" s="347">
        <f>'COMP Sup Q&amp;V 18 -22'!F10</f>
        <v>76236.159999999989</v>
      </c>
      <c r="G10" s="745">
        <f>'COMP Sup Q&amp;V 18 -22'!G10</f>
        <v>80337.388484818177</v>
      </c>
    </row>
    <row r="11" spans="2:7" ht="15.75">
      <c r="B11" s="271" t="s">
        <v>484</v>
      </c>
      <c r="C11" s="347">
        <v>48031.93</v>
      </c>
      <c r="D11" s="347">
        <f>'COMP Sup Q&amp;V 18 -22'!D11</f>
        <v>48592.009999999995</v>
      </c>
      <c r="E11" s="347">
        <f>'COMP Sup Q&amp;V 18 -22'!E11</f>
        <v>44936.289999999994</v>
      </c>
      <c r="F11" s="347">
        <f>'COMP Sup Q&amp;V 18 -22'!F11</f>
        <v>41021.71</v>
      </c>
      <c r="G11" s="745">
        <f>'COMP Sup Q&amp;V 18 -22'!G11</f>
        <v>40726.43</v>
      </c>
    </row>
    <row r="12" spans="2:7" ht="16.5" thickBot="1">
      <c r="B12" s="272" t="s">
        <v>0</v>
      </c>
      <c r="C12" s="273">
        <f>SUM(C6:C11)</f>
        <v>3919915.6900000004</v>
      </c>
      <c r="D12" s="273">
        <f>SUM(D6:D11)</f>
        <v>4173622.3299999996</v>
      </c>
      <c r="E12" s="273">
        <f>SUM(E6:E11)</f>
        <v>4039376.4599999995</v>
      </c>
      <c r="F12" s="273">
        <f>SUM(F6:F11)</f>
        <v>3738665.5100000002</v>
      </c>
      <c r="G12" s="308">
        <f>SUM(G6:G11)</f>
        <v>3896107.2830302734</v>
      </c>
    </row>
    <row r="13" spans="2:7" ht="15.75">
      <c r="B13" s="269"/>
    </row>
    <row r="14" spans="2:7">
      <c r="B14" s="15"/>
    </row>
    <row r="15" spans="2:7" ht="15.75">
      <c r="B15" s="250" t="s">
        <v>485</v>
      </c>
      <c r="C15" s="617"/>
    </row>
    <row r="16" spans="2:7" ht="15.75">
      <c r="B16" s="1461" t="s">
        <v>477</v>
      </c>
      <c r="C16" s="1461"/>
      <c r="D16" s="1461"/>
      <c r="E16" s="1461"/>
      <c r="F16" s="1461"/>
      <c r="G16" s="1461"/>
    </row>
    <row r="17" spans="2:7" ht="16.5" thickBot="1">
      <c r="B17" s="1462" t="s">
        <v>947</v>
      </c>
      <c r="C17" s="1462"/>
      <c r="D17" s="1462"/>
      <c r="E17" s="1462"/>
      <c r="F17" s="1462"/>
      <c r="G17" s="1462"/>
    </row>
    <row r="18" spans="2:7" ht="21" customHeight="1">
      <c r="B18" s="274" t="s">
        <v>478</v>
      </c>
      <c r="C18" s="275">
        <v>2018</v>
      </c>
      <c r="D18" s="275">
        <v>2019</v>
      </c>
      <c r="E18" s="275">
        <v>2020</v>
      </c>
      <c r="F18" s="275">
        <v>2021</v>
      </c>
      <c r="G18" s="638">
        <v>2022</v>
      </c>
    </row>
    <row r="19" spans="2:7" ht="15.75">
      <c r="B19" s="271" t="s">
        <v>479</v>
      </c>
      <c r="C19" s="370">
        <v>367274.47000000003</v>
      </c>
      <c r="D19" s="370">
        <v>369385.97000000003</v>
      </c>
      <c r="E19" s="370">
        <f>'COMP Hotel Q&amp;V 18 -22'!E6</f>
        <v>125877.16</v>
      </c>
      <c r="F19" s="370">
        <f>'COMP Hotel Q&amp;V 18 -22'!F6</f>
        <v>172732.61</v>
      </c>
      <c r="G19" s="689">
        <f>'COMP Hotel Q&amp;V 18 -22'!G6</f>
        <v>316020.90999999997</v>
      </c>
    </row>
    <row r="20" spans="2:7" ht="15.75">
      <c r="B20" s="271" t="s">
        <v>480</v>
      </c>
      <c r="C20" s="370">
        <v>254820.83000000007</v>
      </c>
      <c r="D20" s="370">
        <v>267012.82</v>
      </c>
      <c r="E20" s="370">
        <f>'COMP Hotel Q&amp;V 18 -22'!E7</f>
        <v>90222.78</v>
      </c>
      <c r="F20" s="370">
        <f>'COMP Hotel Q&amp;V 18 -22'!F7</f>
        <v>115685.84</v>
      </c>
      <c r="G20" s="689">
        <f>'COMP Hotel Q&amp;V 18 -22'!G7</f>
        <v>216393.25000000003</v>
      </c>
    </row>
    <row r="21" spans="2:7" ht="15.75">
      <c r="B21" s="271" t="s">
        <v>481</v>
      </c>
      <c r="C21" s="370">
        <v>319831.95</v>
      </c>
      <c r="D21" s="370">
        <v>335038.02999999997</v>
      </c>
      <c r="E21" s="370">
        <f>'COMP Hotel Q&amp;V 18 -22'!E8</f>
        <v>123537.36000000002</v>
      </c>
      <c r="F21" s="370">
        <f>'COMP Hotel Q&amp;V 18 -22'!F8</f>
        <v>160501.46000000002</v>
      </c>
      <c r="G21" s="689">
        <f>'COMP Hotel Q&amp;V 18 -22'!G8</f>
        <v>275257.44999999995</v>
      </c>
    </row>
    <row r="22" spans="2:7" ht="15.75">
      <c r="B22" s="271" t="s">
        <v>482</v>
      </c>
      <c r="C22" s="370">
        <v>162085.54999999999</v>
      </c>
      <c r="D22" s="370">
        <v>143818.76999999999</v>
      </c>
      <c r="E22" s="370">
        <f>'COMP Hotel Q&amp;V 18 -22'!E9</f>
        <v>61176.930000000008</v>
      </c>
      <c r="F22" s="370">
        <f>'COMP Hotel Q&amp;V 18 -22'!F9</f>
        <v>97906.92</v>
      </c>
      <c r="G22" s="689">
        <f>'COMP Hotel Q&amp;V 18 -22'!G9</f>
        <v>134587.94</v>
      </c>
    </row>
    <row r="23" spans="2:7" ht="15.75">
      <c r="B23" s="271" t="s">
        <v>483</v>
      </c>
      <c r="C23" s="370">
        <v>34637.040000000001</v>
      </c>
      <c r="D23" s="370">
        <v>28415.389999999996</v>
      </c>
      <c r="E23" s="370">
        <f>'COMP Hotel Q&amp;V 18 -22'!E10</f>
        <v>9016.73</v>
      </c>
      <c r="F23" s="370">
        <f>'COMP Hotel Q&amp;V 18 -22'!F10</f>
        <v>11679.24</v>
      </c>
      <c r="G23" s="689">
        <f>'COMP Hotel Q&amp;V 18 -22'!G10</f>
        <v>23083.949999999997</v>
      </c>
    </row>
    <row r="24" spans="2:7" ht="15.75">
      <c r="B24" s="271" t="s">
        <v>484</v>
      </c>
      <c r="C24" s="370">
        <v>13679.240000000002</v>
      </c>
      <c r="D24" s="370">
        <v>14917.52</v>
      </c>
      <c r="E24" s="370">
        <f>'COMP Hotel Q&amp;V 18 -22'!E11</f>
        <v>5367.17</v>
      </c>
      <c r="F24" s="370">
        <f>'COMP Hotel Q&amp;V 18 -22'!F11</f>
        <v>4719.63</v>
      </c>
      <c r="G24" s="689">
        <f>'COMP Hotel Q&amp;V 18 -22'!G11</f>
        <v>9470.42</v>
      </c>
    </row>
    <row r="25" spans="2:7" ht="16.5" thickBot="1">
      <c r="B25" s="272" t="s">
        <v>0</v>
      </c>
      <c r="C25" s="273">
        <f>SUM(C19:C24)</f>
        <v>1152329.08</v>
      </c>
      <c r="D25" s="273">
        <f>SUM(D19:D24)</f>
        <v>1158588.5</v>
      </c>
      <c r="E25" s="273">
        <f>SUM(E19:E24)</f>
        <v>415198.13</v>
      </c>
      <c r="F25" s="273">
        <f>SUM(F19:F24)</f>
        <v>563225.69999999995</v>
      </c>
      <c r="G25" s="308">
        <f>SUM(G19:G24)</f>
        <v>974813.92</v>
      </c>
    </row>
    <row r="26" spans="2:7" s="742" customFormat="1" ht="15.75">
      <c r="B26" s="338"/>
      <c r="C26" s="746"/>
      <c r="D26" s="746"/>
      <c r="E26" s="746"/>
      <c r="F26" s="746"/>
      <c r="G26" s="746"/>
    </row>
    <row r="27" spans="2:7" s="742" customFormat="1" ht="15.75">
      <c r="B27" s="338"/>
      <c r="C27" s="746"/>
      <c r="D27" s="746"/>
      <c r="E27" s="746"/>
      <c r="F27" s="746"/>
      <c r="G27" s="746"/>
    </row>
    <row r="28" spans="2:7" s="742" customFormat="1" ht="15.75">
      <c r="B28" s="338"/>
      <c r="C28" s="746"/>
      <c r="D28" s="746"/>
      <c r="E28" s="746"/>
      <c r="F28" s="746"/>
      <c r="G28" s="746"/>
    </row>
    <row r="29" spans="2:7" ht="21" customHeight="1">
      <c r="B29" s="270"/>
    </row>
    <row r="30" spans="2:7">
      <c r="B30" s="15"/>
    </row>
    <row r="31" spans="2:7" ht="15.75">
      <c r="B31" s="250" t="s">
        <v>486</v>
      </c>
      <c r="D31" s="63"/>
      <c r="E31" s="63"/>
      <c r="F31" s="63"/>
      <c r="G31" s="63"/>
    </row>
    <row r="32" spans="2:7">
      <c r="B32" s="15"/>
    </row>
    <row r="33" spans="2:7">
      <c r="B33" s="15"/>
    </row>
    <row r="34" spans="2:7" ht="15.75">
      <c r="B34" s="387" t="s">
        <v>782</v>
      </c>
      <c r="C34" s="388">
        <v>2018</v>
      </c>
      <c r="D34" s="388">
        <v>2019</v>
      </c>
      <c r="E34" s="388">
        <v>2020</v>
      </c>
      <c r="F34" s="388">
        <v>2021</v>
      </c>
      <c r="G34" s="388">
        <v>2022</v>
      </c>
    </row>
    <row r="35" spans="2:7" ht="15.75">
      <c r="B35" s="747" t="s">
        <v>422</v>
      </c>
      <c r="C35" s="479">
        <v>3919915.6900000004</v>
      </c>
      <c r="D35" s="479">
        <f>D12</f>
        <v>4173622.3299999996</v>
      </c>
      <c r="E35" s="479">
        <f>E12</f>
        <v>4039376.4599999995</v>
      </c>
      <c r="F35" s="479">
        <f>F12</f>
        <v>3738665.5100000002</v>
      </c>
      <c r="G35" s="479">
        <f>G12</f>
        <v>3896107.2830302734</v>
      </c>
    </row>
    <row r="36" spans="2:7" ht="15.75">
      <c r="B36" s="747" t="s">
        <v>423</v>
      </c>
      <c r="C36" s="479">
        <v>1152329.08</v>
      </c>
      <c r="D36" s="479">
        <f>D25</f>
        <v>1158588.5</v>
      </c>
      <c r="E36" s="479">
        <f>E25</f>
        <v>415198.13</v>
      </c>
      <c r="F36" s="479">
        <f>F25</f>
        <v>563225.69999999995</v>
      </c>
      <c r="G36" s="479">
        <f>G25</f>
        <v>974813.92</v>
      </c>
    </row>
    <row r="37" spans="2:7">
      <c r="B37" s="15"/>
    </row>
    <row r="38" spans="2:7">
      <c r="B38" s="15"/>
    </row>
    <row r="39" spans="2:7">
      <c r="B39" s="15"/>
    </row>
    <row r="40" spans="2:7">
      <c r="B40" s="15"/>
    </row>
    <row r="41" spans="2:7">
      <c r="B41" s="15"/>
    </row>
    <row r="42" spans="2:7">
      <c r="B42" s="15"/>
    </row>
    <row r="43" spans="2:7">
      <c r="B43" s="15"/>
    </row>
    <row r="44" spans="2:7">
      <c r="B44" s="15"/>
    </row>
    <row r="45" spans="2:7">
      <c r="B45" s="15"/>
    </row>
    <row r="46" spans="2:7">
      <c r="B46" s="15"/>
    </row>
    <row r="47" spans="2:7">
      <c r="B47" s="15"/>
    </row>
    <row r="48" spans="2:7">
      <c r="B48" s="15"/>
    </row>
    <row r="49" spans="2:2">
      <c r="B49" s="15"/>
    </row>
    <row r="50" spans="2:2">
      <c r="B50" s="15"/>
    </row>
    <row r="51" spans="2:2">
      <c r="B51" s="15"/>
    </row>
    <row r="52" spans="2:2">
      <c r="B52" s="15"/>
    </row>
    <row r="53" spans="2:2">
      <c r="B53" s="268"/>
    </row>
    <row r="54" spans="2:2">
      <c r="B54" s="15"/>
    </row>
    <row r="55" spans="2:2">
      <c r="B55" s="15"/>
    </row>
    <row r="56" spans="2:2">
      <c r="B56" s="15"/>
    </row>
    <row r="57" spans="2:2">
      <c r="B57" s="341"/>
    </row>
    <row r="58" spans="2:2">
      <c r="B58" s="341"/>
    </row>
    <row r="59" spans="2:2">
      <c r="B59" s="15"/>
    </row>
    <row r="60" spans="2:2">
      <c r="B60" s="15"/>
    </row>
    <row r="61" spans="2:2">
      <c r="B61" s="15"/>
    </row>
    <row r="62" spans="2:2">
      <c r="B62" s="15"/>
    </row>
    <row r="63" spans="2:2">
      <c r="B63" s="15"/>
    </row>
    <row r="64" spans="2:2">
      <c r="B64" s="15"/>
    </row>
    <row r="65" spans="2:2">
      <c r="B65" s="15"/>
    </row>
    <row r="66" spans="2:2">
      <c r="B66" s="15"/>
    </row>
  </sheetData>
  <mergeCells count="4">
    <mergeCell ref="B16:G16"/>
    <mergeCell ref="B17:G17"/>
    <mergeCell ref="B3:G3"/>
    <mergeCell ref="B4:G4"/>
  </mergeCells>
  <pageMargins left="0.7" right="0.7" top="0.75" bottom="0.75" header="0.3" footer="0.3"/>
  <pageSetup orientation="portrait" r:id="rId1"/>
  <ignoredErrors>
    <ignoredError sqref="C12:D12 C25:E25" formulaRange="1"/>
    <ignoredError sqref="D35:D36 E35:E36 F35:F36 G35:G36" unlockedFormula="1"/>
  </ignoredErrors>
  <drawing r:id="rId2"/>
</worksheet>
</file>

<file path=xl/worksheets/sheet8.xml><?xml version="1.0" encoding="utf-8"?>
<worksheet xmlns="http://schemas.openxmlformats.org/spreadsheetml/2006/main" xmlns:r="http://schemas.openxmlformats.org/officeDocument/2006/relationships">
  <sheetPr codeName="Sheet8"/>
  <dimension ref="B2:H38"/>
  <sheetViews>
    <sheetView showGridLines="0" topLeftCell="A19" workbookViewId="0"/>
  </sheetViews>
  <sheetFormatPr defaultRowHeight="15"/>
  <cols>
    <col min="2" max="2" width="15.21875" customWidth="1"/>
    <col min="3" max="3" width="8.88671875" style="533" customWidth="1"/>
    <col min="4" max="4" width="10" customWidth="1"/>
    <col min="5" max="5" width="10" style="236" customWidth="1"/>
    <col min="6" max="6" width="10" style="866" customWidth="1"/>
    <col min="7" max="7" width="10" style="1062" customWidth="1"/>
    <col min="8" max="8" width="10" bestFit="1" customWidth="1"/>
  </cols>
  <sheetData>
    <row r="2" spans="2:8" ht="15.75">
      <c r="B2" s="250" t="s">
        <v>421</v>
      </c>
    </row>
    <row r="3" spans="2:8" ht="15.75">
      <c r="B3" s="1461" t="s">
        <v>766</v>
      </c>
      <c r="C3" s="1461"/>
      <c r="D3" s="1461"/>
      <c r="E3" s="1461"/>
      <c r="F3" s="1461"/>
      <c r="G3" s="1461"/>
    </row>
    <row r="4" spans="2:8" ht="16.5" thickBot="1">
      <c r="B4" s="1462" t="s">
        <v>946</v>
      </c>
      <c r="C4" s="1462"/>
      <c r="D4" s="1462"/>
      <c r="E4" s="1462"/>
      <c r="F4" s="1462"/>
      <c r="G4" s="1462"/>
    </row>
    <row r="5" spans="2:8" ht="15.75">
      <c r="B5" s="274" t="s">
        <v>478</v>
      </c>
      <c r="C5" s="637">
        <v>2018</v>
      </c>
      <c r="D5" s="637">
        <v>2019</v>
      </c>
      <c r="E5" s="637">
        <v>2020</v>
      </c>
      <c r="F5" s="637">
        <v>2021</v>
      </c>
      <c r="G5" s="744">
        <v>2022</v>
      </c>
    </row>
    <row r="6" spans="2:8" ht="15.75">
      <c r="B6" s="271" t="s">
        <v>479</v>
      </c>
      <c r="C6" s="370">
        <v>2168515.7999999998</v>
      </c>
      <c r="D6" s="370">
        <f>'COMP Sup Q&amp;V 18 -22'!D19</f>
        <v>2713239.52</v>
      </c>
      <c r="E6" s="370">
        <f>'COMP Sup Q&amp;V 18 -22'!E19</f>
        <v>2605099.54</v>
      </c>
      <c r="F6" s="370">
        <f>'COMP Sup Q&amp;V 18 -22'!F19</f>
        <v>2381203.35</v>
      </c>
      <c r="G6" s="689">
        <f>'COMP Sup Q&amp;V 18 -22'!G19</f>
        <v>2438389.91</v>
      </c>
      <c r="H6" s="406"/>
    </row>
    <row r="7" spans="2:8" ht="15.75">
      <c r="B7" s="271" t="s">
        <v>480</v>
      </c>
      <c r="C7" s="370">
        <v>5517918.959999999</v>
      </c>
      <c r="D7" s="370">
        <f>'COMP Sup Q&amp;V 18 -22'!D20</f>
        <v>5764875.0699999984</v>
      </c>
      <c r="E7" s="370">
        <f>'COMP Sup Q&amp;V 18 -22'!E20</f>
        <v>5372377.3199999994</v>
      </c>
      <c r="F7" s="370">
        <f>'COMP Sup Q&amp;V 18 -22'!F20</f>
        <v>5199330.8099999996</v>
      </c>
      <c r="G7" s="689">
        <f>'COMP Sup Q&amp;V 18 -22'!G20</f>
        <v>5598778.9900000002</v>
      </c>
      <c r="H7" s="406"/>
    </row>
    <row r="8" spans="2:8" ht="15.75">
      <c r="B8" s="271" t="s">
        <v>481</v>
      </c>
      <c r="C8" s="370">
        <v>3818045.19</v>
      </c>
      <c r="D8" s="370">
        <f>'COMP Sup Q&amp;V 18 -22'!D21</f>
        <v>4302496.3000000007</v>
      </c>
      <c r="E8" s="370">
        <f>'COMP Sup Q&amp;V 18 -22'!E21</f>
        <v>4232892.5199999996</v>
      </c>
      <c r="F8" s="370">
        <f>'COMP Sup Q&amp;V 18 -22'!F21</f>
        <v>3688538.1900000004</v>
      </c>
      <c r="G8" s="689">
        <f>'COMP Sup Q&amp;V 18 -22'!G21</f>
        <v>3950215.2</v>
      </c>
      <c r="H8" s="406"/>
    </row>
    <row r="9" spans="2:8" ht="15.75">
      <c r="B9" s="271" t="s">
        <v>482</v>
      </c>
      <c r="C9" s="370">
        <v>1538557.72</v>
      </c>
      <c r="D9" s="370">
        <f>'COMP Sup Q&amp;V 18 -22'!D22</f>
        <v>1472768.3</v>
      </c>
      <c r="E9" s="370">
        <f>'COMP Sup Q&amp;V 18 -22'!E22</f>
        <v>1420856.9300000002</v>
      </c>
      <c r="F9" s="370">
        <f>'COMP Sup Q&amp;V 18 -22'!F22</f>
        <v>1477970.69</v>
      </c>
      <c r="G9" s="689">
        <f>'COMP Sup Q&amp;V 18 -22'!G22</f>
        <v>1630358.44</v>
      </c>
      <c r="H9" s="406"/>
    </row>
    <row r="10" spans="2:8" ht="15.75">
      <c r="B10" s="271" t="s">
        <v>483</v>
      </c>
      <c r="C10" s="370">
        <v>765833.96</v>
      </c>
      <c r="D10" s="370">
        <f>'COMP Sup Q&amp;V 18 -22'!D23</f>
        <v>740575.74999999988</v>
      </c>
      <c r="E10" s="370">
        <f>'COMP Sup Q&amp;V 18 -22'!E23</f>
        <v>847871.20999999985</v>
      </c>
      <c r="F10" s="370">
        <f>'COMP Sup Q&amp;V 18 -22'!F23</f>
        <v>783556.56</v>
      </c>
      <c r="G10" s="689">
        <f>'COMP Sup Q&amp;V 18 -22'!G23</f>
        <v>840114.05999999994</v>
      </c>
      <c r="H10" s="406"/>
    </row>
    <row r="11" spans="2:8" ht="15.75">
      <c r="B11" s="271" t="s">
        <v>484</v>
      </c>
      <c r="C11" s="370">
        <v>450400.04</v>
      </c>
      <c r="D11" s="370">
        <f>'COMP Sup Q&amp;V 18 -22'!D24</f>
        <v>489267.61</v>
      </c>
      <c r="E11" s="370">
        <f>'COMP Sup Q&amp;V 18 -22'!E24</f>
        <v>505120.66000000003</v>
      </c>
      <c r="F11" s="370">
        <f>'COMP Sup Q&amp;V 18 -22'!F24</f>
        <v>484340.15</v>
      </c>
      <c r="G11" s="689">
        <f>'COMP Sup Q&amp;V 18 -22'!G24</f>
        <v>734446.1100000001</v>
      </c>
      <c r="H11" s="406"/>
    </row>
    <row r="12" spans="2:8" ht="16.5" thickBot="1">
      <c r="B12" s="272" t="s">
        <v>0</v>
      </c>
      <c r="C12" s="273">
        <f>SUM(C6:C11)</f>
        <v>14259271.669999998</v>
      </c>
      <c r="D12" s="273">
        <f>SUM(D6:D11)</f>
        <v>15483222.549999999</v>
      </c>
      <c r="E12" s="273">
        <f>SUM(E6:E11)</f>
        <v>14984218.179999998</v>
      </c>
      <c r="F12" s="273">
        <f>SUM(F6:F11)</f>
        <v>14014939.750000002</v>
      </c>
      <c r="G12" s="308">
        <f>SUM(G6:G11)</f>
        <v>15192302.710000001</v>
      </c>
    </row>
    <row r="13" spans="2:8" ht="15.75">
      <c r="B13" s="270"/>
      <c r="C13" s="468"/>
      <c r="H13" s="467"/>
    </row>
    <row r="15" spans="2:8" ht="15.75">
      <c r="B15" s="250" t="s">
        <v>485</v>
      </c>
      <c r="C15" s="617"/>
    </row>
    <row r="16" spans="2:8" ht="15.75">
      <c r="B16" s="1461" t="s">
        <v>766</v>
      </c>
      <c r="C16" s="1461"/>
      <c r="D16" s="1461"/>
      <c r="E16" s="1461"/>
      <c r="F16" s="1461"/>
      <c r="G16" s="1461"/>
    </row>
    <row r="17" spans="2:7" ht="16.5" thickBot="1">
      <c r="B17" s="1462" t="s">
        <v>947</v>
      </c>
      <c r="C17" s="1462"/>
      <c r="D17" s="1462"/>
      <c r="E17" s="1462"/>
      <c r="F17" s="1462"/>
      <c r="G17" s="1462"/>
    </row>
    <row r="18" spans="2:7" ht="15.75">
      <c r="B18" s="274" t="s">
        <v>478</v>
      </c>
      <c r="C18" s="275">
        <v>2018</v>
      </c>
      <c r="D18" s="275">
        <v>2019</v>
      </c>
      <c r="E18" s="275">
        <v>2020</v>
      </c>
      <c r="F18" s="275">
        <v>2021</v>
      </c>
      <c r="G18" s="638">
        <v>2022</v>
      </c>
    </row>
    <row r="19" spans="2:7" ht="15.75">
      <c r="B19" s="271" t="s">
        <v>479</v>
      </c>
      <c r="C19" s="370">
        <v>2114682.8000000003</v>
      </c>
      <c r="D19" s="370">
        <v>2129977.08</v>
      </c>
      <c r="E19" s="370">
        <f>'COMP Hotel Q&amp;V 18 -22'!E19</f>
        <v>700269.06999999983</v>
      </c>
      <c r="F19" s="370">
        <f>'COMP Hotel Q&amp;V 18 -22'!F19</f>
        <v>1054020.22</v>
      </c>
      <c r="G19" s="689">
        <f>'COMP Hotel Q&amp;V 18 -22'!G19</f>
        <v>2080105.22</v>
      </c>
    </row>
    <row r="20" spans="2:7" ht="15.75">
      <c r="B20" s="271" t="s">
        <v>480</v>
      </c>
      <c r="C20" s="370">
        <v>2162002.39</v>
      </c>
      <c r="D20" s="370">
        <v>2307738.08</v>
      </c>
      <c r="E20" s="370">
        <f>'COMP Hotel Q&amp;V 18 -22'!E20</f>
        <v>781511.27999999991</v>
      </c>
      <c r="F20" s="370">
        <f>'COMP Hotel Q&amp;V 18 -22'!F20</f>
        <v>1048329.1900000001</v>
      </c>
      <c r="G20" s="689">
        <f>'COMP Hotel Q&amp;V 18 -22'!G20</f>
        <v>1999389.6099999999</v>
      </c>
    </row>
    <row r="21" spans="2:7" ht="15.75">
      <c r="B21" s="271" t="s">
        <v>481</v>
      </c>
      <c r="C21" s="370">
        <v>856015.42999999993</v>
      </c>
      <c r="D21" s="370">
        <v>929053.19</v>
      </c>
      <c r="E21" s="370">
        <f>'COMP Hotel Q&amp;V 18 -22'!E21</f>
        <v>352451.85</v>
      </c>
      <c r="F21" s="370">
        <f>'COMP Hotel Q&amp;V 18 -22'!F21</f>
        <v>477238.31999999995</v>
      </c>
      <c r="G21" s="689">
        <f>'COMP Hotel Q&amp;V 18 -22'!G21</f>
        <v>891950.07000000007</v>
      </c>
    </row>
    <row r="22" spans="2:7" ht="15.75">
      <c r="B22" s="271" t="s">
        <v>482</v>
      </c>
      <c r="C22" s="370">
        <v>974108.35999999987</v>
      </c>
      <c r="D22" s="370">
        <v>891415.17999999993</v>
      </c>
      <c r="E22" s="370">
        <f>'COMP Hotel Q&amp;V 18 -22'!E22</f>
        <v>393325.20000000007</v>
      </c>
      <c r="F22" s="370">
        <f>'COMP Hotel Q&amp;V 18 -22'!F22</f>
        <v>648333.88</v>
      </c>
      <c r="G22" s="689">
        <f>'COMP Hotel Q&amp;V 18 -22'!G22</f>
        <v>913673.41</v>
      </c>
    </row>
    <row r="23" spans="2:7" ht="15.75">
      <c r="B23" s="271" t="s">
        <v>483</v>
      </c>
      <c r="C23" s="370">
        <v>405495.74</v>
      </c>
      <c r="D23" s="370">
        <v>402545.89999999997</v>
      </c>
      <c r="E23" s="370">
        <f>'COMP Hotel Q&amp;V 18 -22'!E23</f>
        <v>132689.85999999999</v>
      </c>
      <c r="F23" s="370">
        <f>'COMP Hotel Q&amp;V 18 -22'!F23</f>
        <v>178881.4</v>
      </c>
      <c r="G23" s="689">
        <f>'COMP Hotel Q&amp;V 18 -22'!G23</f>
        <v>347903.62</v>
      </c>
    </row>
    <row r="24" spans="2:7" ht="15.75">
      <c r="B24" s="271" t="s">
        <v>484</v>
      </c>
      <c r="C24" s="370">
        <v>230779.2</v>
      </c>
      <c r="D24" s="370">
        <v>267346.67</v>
      </c>
      <c r="E24" s="370">
        <f>'COMP Hotel Q&amp;V 18 -22'!E24</f>
        <v>103566.26000000001</v>
      </c>
      <c r="F24" s="370">
        <f>'COMP Hotel Q&amp;V 18 -22'!F24</f>
        <v>81868.37</v>
      </c>
      <c r="G24" s="689">
        <f>'COMP Hotel Q&amp;V 18 -22'!G24</f>
        <v>192002.13000000003</v>
      </c>
    </row>
    <row r="25" spans="2:7" ht="16.5" thickBot="1">
      <c r="B25" s="272" t="s">
        <v>0</v>
      </c>
      <c r="C25" s="273">
        <f>SUM(C19:C24)</f>
        <v>6743083.9200000009</v>
      </c>
      <c r="D25" s="273">
        <f>SUM(D19:D24)</f>
        <v>6928076.0999999996</v>
      </c>
      <c r="E25" s="273">
        <f>SUM(E19:E24)</f>
        <v>2463813.5199999996</v>
      </c>
      <c r="F25" s="273">
        <f>SUM(F19:F24)</f>
        <v>3488671.38</v>
      </c>
      <c r="G25" s="308">
        <f>SUM(G19:G24)</f>
        <v>6425024.0600000005</v>
      </c>
    </row>
    <row r="28" spans="2:7" ht="15.75">
      <c r="B28" s="250"/>
    </row>
    <row r="29" spans="2:7">
      <c r="B29" s="15"/>
    </row>
    <row r="30" spans="2:7" ht="15.75">
      <c r="B30" s="1425" t="s">
        <v>486</v>
      </c>
    </row>
    <row r="31" spans="2:7">
      <c r="B31" s="15"/>
    </row>
    <row r="32" spans="2:7" s="533" customFormat="1">
      <c r="B32" s="15"/>
      <c r="E32" s="236"/>
      <c r="F32" s="866"/>
      <c r="G32" s="1062"/>
    </row>
    <row r="33" spans="2:7" s="533" customFormat="1">
      <c r="B33" s="15"/>
      <c r="E33" s="236"/>
      <c r="F33" s="866"/>
      <c r="G33" s="1062"/>
    </row>
    <row r="34" spans="2:7" s="533" customFormat="1">
      <c r="B34" s="15"/>
      <c r="E34" s="236"/>
      <c r="F34" s="866"/>
      <c r="G34" s="1062"/>
    </row>
    <row r="35" spans="2:7">
      <c r="B35" s="387" t="s">
        <v>768</v>
      </c>
    </row>
    <row r="36" spans="2:7" ht="15.75">
      <c r="C36" s="388">
        <v>2018</v>
      </c>
      <c r="D36" s="388">
        <v>2019</v>
      </c>
      <c r="E36" s="870">
        <v>2020</v>
      </c>
      <c r="F36" s="388">
        <v>2021</v>
      </c>
      <c r="G36" s="388">
        <v>2022</v>
      </c>
    </row>
    <row r="37" spans="2:7" ht="15.75">
      <c r="B37" s="747" t="s">
        <v>422</v>
      </c>
      <c r="C37" s="800">
        <v>14259271.669999998</v>
      </c>
      <c r="D37" s="801">
        <f>D12</f>
        <v>15483222.549999999</v>
      </c>
      <c r="E37" s="871">
        <f>E12</f>
        <v>14984218.179999998</v>
      </c>
      <c r="F37" s="801">
        <f>F12</f>
        <v>14014939.750000002</v>
      </c>
      <c r="G37" s="801">
        <f>G12</f>
        <v>15192302.710000001</v>
      </c>
    </row>
    <row r="38" spans="2:7" ht="15.75">
      <c r="B38" s="747" t="s">
        <v>423</v>
      </c>
      <c r="C38" s="800">
        <v>6743083.9200000009</v>
      </c>
      <c r="D38" s="801">
        <f>D25</f>
        <v>6928076.0999999996</v>
      </c>
      <c r="E38" s="871">
        <f>E25</f>
        <v>2463813.5199999996</v>
      </c>
      <c r="F38" s="801">
        <f>F25</f>
        <v>3488671.38</v>
      </c>
      <c r="G38" s="801">
        <f>G25</f>
        <v>6425024.0600000005</v>
      </c>
    </row>
  </sheetData>
  <mergeCells count="4">
    <mergeCell ref="B3:G3"/>
    <mergeCell ref="B4:G4"/>
    <mergeCell ref="B16:G16"/>
    <mergeCell ref="B17:G17"/>
  </mergeCells>
  <pageMargins left="0.7" right="0.7" top="0.75" bottom="0.75" header="0.3" footer="0.3"/>
  <pageSetup orientation="portrait" r:id="rId1"/>
  <ignoredErrors>
    <ignoredError sqref="C12:D12 C25:E25" formulaRange="1"/>
    <ignoredError sqref="D37:D38 E37:E38 F37:F38 G37:G38" unlockedFormula="1"/>
  </ignoredErrors>
  <drawing r:id="rId2"/>
</worksheet>
</file>

<file path=xl/worksheets/sheet9.xml><?xml version="1.0" encoding="utf-8"?>
<worksheet xmlns="http://schemas.openxmlformats.org/spreadsheetml/2006/main" xmlns:r="http://schemas.openxmlformats.org/officeDocument/2006/relationships">
  <sheetPr codeName="Sheet9"/>
  <dimension ref="B1:G129"/>
  <sheetViews>
    <sheetView showGridLines="0" topLeftCell="A16" workbookViewId="0"/>
  </sheetViews>
  <sheetFormatPr defaultRowHeight="15"/>
  <cols>
    <col min="2" max="2" width="15.21875" customWidth="1"/>
    <col min="3" max="3" width="9.6640625" style="533" customWidth="1"/>
    <col min="4" max="4" width="9.88671875" bestFit="1" customWidth="1"/>
    <col min="5" max="5" width="9.88671875" style="742" bestFit="1" customWidth="1"/>
    <col min="6" max="6" width="9.88671875" style="866" customWidth="1"/>
    <col min="7" max="7" width="9.21875" style="1062" customWidth="1"/>
  </cols>
  <sheetData>
    <row r="1" spans="2:7" s="532" customFormat="1">
      <c r="C1" s="533"/>
      <c r="E1" s="742"/>
      <c r="F1" s="866"/>
      <c r="G1" s="1062"/>
    </row>
    <row r="2" spans="2:7" ht="15.75">
      <c r="B2" s="250" t="s">
        <v>421</v>
      </c>
      <c r="C2" s="15"/>
      <c r="D2" s="15"/>
      <c r="E2" s="15"/>
      <c r="F2" s="15"/>
      <c r="G2" s="15"/>
    </row>
    <row r="3" spans="2:7" ht="15.75" customHeight="1">
      <c r="B3" s="1461" t="s">
        <v>477</v>
      </c>
      <c r="C3" s="1461"/>
      <c r="D3" s="1461"/>
      <c r="E3" s="1461"/>
      <c r="F3" s="1461"/>
      <c r="G3" s="1461"/>
    </row>
    <row r="4" spans="2:7" ht="15.75" customHeight="1" thickBot="1">
      <c r="B4" s="1462" t="s">
        <v>946</v>
      </c>
      <c r="C4" s="1462"/>
      <c r="D4" s="1462"/>
      <c r="E4" s="1462"/>
      <c r="F4" s="1462"/>
      <c r="G4" s="1462"/>
    </row>
    <row r="5" spans="2:7" ht="15.75">
      <c r="B5" s="274" t="s">
        <v>478</v>
      </c>
      <c r="C5" s="637">
        <v>2018</v>
      </c>
      <c r="D5" s="637">
        <v>2019</v>
      </c>
      <c r="E5" s="637">
        <v>2020</v>
      </c>
      <c r="F5" s="637">
        <v>2021</v>
      </c>
      <c r="G5" s="744">
        <v>2022</v>
      </c>
    </row>
    <row r="6" spans="2:7" ht="15.75">
      <c r="B6" s="271" t="s">
        <v>479</v>
      </c>
      <c r="C6" s="370">
        <v>604404.55999999994</v>
      </c>
      <c r="D6" s="370">
        <f>'SUP Q 18-22 &amp; GRAPH'!$D$45</f>
        <v>726308.20000000019</v>
      </c>
      <c r="E6" s="370">
        <v>735167.48</v>
      </c>
      <c r="F6" s="370">
        <v>653140.52</v>
      </c>
      <c r="G6" s="689">
        <v>658225.79636363639</v>
      </c>
    </row>
    <row r="7" spans="2:7" ht="15.75">
      <c r="B7" s="271" t="s">
        <v>480</v>
      </c>
      <c r="C7" s="370">
        <v>1061661</v>
      </c>
      <c r="D7" s="370">
        <f>'SUP Q 18-22 &amp; GRAPH'!$D$78</f>
        <v>1066942.7599999998</v>
      </c>
      <c r="E7" s="370">
        <v>1001476.28</v>
      </c>
      <c r="F7" s="370">
        <v>964885.54</v>
      </c>
      <c r="G7" s="689">
        <v>972984.8645454545</v>
      </c>
    </row>
    <row r="8" spans="2:7" ht="15.75">
      <c r="B8" s="271" t="s">
        <v>481</v>
      </c>
      <c r="C8" s="370">
        <v>1740632.9100000001</v>
      </c>
      <c r="D8" s="370">
        <f>'SUP Q 18-22 &amp; GRAPH'!$D$84</f>
        <v>1948295.8800000001</v>
      </c>
      <c r="E8" s="370">
        <v>1901745.0999999996</v>
      </c>
      <c r="F8" s="370">
        <v>1653512.97</v>
      </c>
      <c r="G8" s="689">
        <v>1808967.5763636364</v>
      </c>
    </row>
    <row r="9" spans="2:7" ht="15.75">
      <c r="B9" s="271" t="s">
        <v>482</v>
      </c>
      <c r="C9" s="370">
        <v>384165.02</v>
      </c>
      <c r="D9" s="370">
        <f>'SUP Q 18-22 &amp; GRAPH'!$D$96</f>
        <v>307559.67</v>
      </c>
      <c r="E9" s="370">
        <v>284519.38</v>
      </c>
      <c r="F9" s="370">
        <v>349868.61</v>
      </c>
      <c r="G9" s="689">
        <v>334865.22727272729</v>
      </c>
    </row>
    <row r="10" spans="2:7" ht="15.75">
      <c r="B10" s="271" t="s">
        <v>483</v>
      </c>
      <c r="C10" s="370">
        <v>81020.27</v>
      </c>
      <c r="D10" s="370">
        <f>'SUP Q 18-22 &amp; GRAPH'!$D$116</f>
        <v>75923.81</v>
      </c>
      <c r="E10" s="370">
        <v>71531.929999999993</v>
      </c>
      <c r="F10" s="370">
        <v>76236.159999999989</v>
      </c>
      <c r="G10" s="689">
        <v>80337.388484818177</v>
      </c>
    </row>
    <row r="11" spans="2:7" ht="15.75">
      <c r="B11" s="271" t="s">
        <v>484</v>
      </c>
      <c r="C11" s="370">
        <v>48031.93</v>
      </c>
      <c r="D11" s="370">
        <f>'SUP Q 18-22 &amp; GRAPH'!$D$117</f>
        <v>48592.009999999995</v>
      </c>
      <c r="E11" s="370">
        <v>44936.289999999994</v>
      </c>
      <c r="F11" s="370">
        <v>41021.71</v>
      </c>
      <c r="G11" s="689">
        <v>40726.43</v>
      </c>
    </row>
    <row r="12" spans="2:7" ht="16.5" thickBot="1">
      <c r="B12" s="272" t="s">
        <v>0</v>
      </c>
      <c r="C12" s="273">
        <f>SUM(C6:C11)</f>
        <v>3919915.6900000004</v>
      </c>
      <c r="D12" s="273">
        <f>SUM(D6:D11)</f>
        <v>4173622.3299999996</v>
      </c>
      <c r="E12" s="273">
        <f>SUM(E6:E11)</f>
        <v>4039376.4599999995</v>
      </c>
      <c r="F12" s="273">
        <f>SUM(F6:F11)</f>
        <v>3738665.5100000002</v>
      </c>
      <c r="G12" s="308">
        <f>SUM(G6:G11)</f>
        <v>3896107.2830302734</v>
      </c>
    </row>
    <row r="13" spans="2:7" s="259" customFormat="1" ht="15.75">
      <c r="B13" s="269"/>
      <c r="C13" s="15"/>
      <c r="D13" s="15"/>
      <c r="E13" s="15"/>
      <c r="F13" s="15"/>
      <c r="G13" s="15"/>
    </row>
    <row r="14" spans="2:7">
      <c r="B14" s="15"/>
      <c r="C14" s="15"/>
      <c r="D14" s="15"/>
      <c r="E14" s="15"/>
      <c r="F14" s="15"/>
      <c r="G14" s="15"/>
    </row>
    <row r="15" spans="2:7" ht="15.75">
      <c r="B15" s="250" t="s">
        <v>421</v>
      </c>
      <c r="C15" s="15"/>
      <c r="D15" s="15"/>
      <c r="E15" s="15"/>
      <c r="F15" s="15"/>
      <c r="G15" s="15"/>
    </row>
    <row r="16" spans="2:7" ht="15.75" customHeight="1">
      <c r="B16" s="1461" t="s">
        <v>766</v>
      </c>
      <c r="C16" s="1461"/>
      <c r="D16" s="1461"/>
      <c r="E16" s="1461"/>
      <c r="F16" s="1461"/>
      <c r="G16" s="1461"/>
    </row>
    <row r="17" spans="2:7" ht="15.75" customHeight="1" thickBot="1">
      <c r="B17" s="1462" t="s">
        <v>946</v>
      </c>
      <c r="C17" s="1462"/>
      <c r="D17" s="1462"/>
      <c r="E17" s="1462"/>
      <c r="F17" s="1462"/>
      <c r="G17" s="1462"/>
    </row>
    <row r="18" spans="2:7" ht="18" customHeight="1">
      <c r="B18" s="274" t="s">
        <v>478</v>
      </c>
      <c r="C18" s="637">
        <v>2018</v>
      </c>
      <c r="D18" s="637">
        <v>2019</v>
      </c>
      <c r="E18" s="637">
        <v>2020</v>
      </c>
      <c r="F18" s="637">
        <v>2021</v>
      </c>
      <c r="G18" s="744">
        <v>2022</v>
      </c>
    </row>
    <row r="19" spans="2:7" ht="15.75">
      <c r="B19" s="271" t="s">
        <v>479</v>
      </c>
      <c r="C19" s="370">
        <v>2168515.7999999998</v>
      </c>
      <c r="D19" s="370">
        <f>'SUP V 18-22&amp; GRAPH'!D45</f>
        <v>2713239.52</v>
      </c>
      <c r="E19" s="370">
        <v>2605099.54</v>
      </c>
      <c r="F19" s="370">
        <v>2381203.35</v>
      </c>
      <c r="G19" s="689">
        <v>2438389.91</v>
      </c>
    </row>
    <row r="20" spans="2:7" ht="15.75">
      <c r="B20" s="271" t="s">
        <v>480</v>
      </c>
      <c r="C20" s="370">
        <v>5517918.959999999</v>
      </c>
      <c r="D20" s="370">
        <f>'SUP V 18-22&amp; GRAPH'!D80</f>
        <v>5764875.0699999984</v>
      </c>
      <c r="E20" s="370">
        <v>5372377.3199999994</v>
      </c>
      <c r="F20" s="370">
        <v>5199330.8099999996</v>
      </c>
      <c r="G20" s="689">
        <v>5598778.9900000002</v>
      </c>
    </row>
    <row r="21" spans="2:7" ht="15.75">
      <c r="B21" s="271" t="s">
        <v>481</v>
      </c>
      <c r="C21" s="370">
        <v>3818045.19</v>
      </c>
      <c r="D21" s="370">
        <f>'SUP V 18-22&amp; GRAPH'!D86</f>
        <v>4302496.3000000007</v>
      </c>
      <c r="E21" s="370">
        <v>4232892.5199999996</v>
      </c>
      <c r="F21" s="370">
        <v>3688538.1900000004</v>
      </c>
      <c r="G21" s="689">
        <v>3950215.2</v>
      </c>
    </row>
    <row r="22" spans="2:7" ht="15.75">
      <c r="B22" s="271" t="s">
        <v>482</v>
      </c>
      <c r="C22" s="370">
        <v>1538557.72</v>
      </c>
      <c r="D22" s="370">
        <f>'SUP V 18-22&amp; GRAPH'!D98</f>
        <v>1472768.3</v>
      </c>
      <c r="E22" s="370">
        <v>1420856.9300000002</v>
      </c>
      <c r="F22" s="370">
        <v>1477970.69</v>
      </c>
      <c r="G22" s="689">
        <v>1630358.44</v>
      </c>
    </row>
    <row r="23" spans="2:7" ht="15.75">
      <c r="B23" s="271" t="s">
        <v>483</v>
      </c>
      <c r="C23" s="370">
        <v>765833.96</v>
      </c>
      <c r="D23" s="370">
        <f>'SUP V 18-22&amp; GRAPH'!D118</f>
        <v>740575.74999999988</v>
      </c>
      <c r="E23" s="370">
        <v>847871.20999999985</v>
      </c>
      <c r="F23" s="370">
        <v>783556.56</v>
      </c>
      <c r="G23" s="689">
        <v>840114.05999999994</v>
      </c>
    </row>
    <row r="24" spans="2:7" ht="15.75">
      <c r="B24" s="271" t="s">
        <v>484</v>
      </c>
      <c r="C24" s="370">
        <v>450400.04</v>
      </c>
      <c r="D24" s="370">
        <f>'SUP V 18-22&amp; GRAPH'!D119</f>
        <v>489267.61</v>
      </c>
      <c r="E24" s="370">
        <v>505120.66000000003</v>
      </c>
      <c r="F24" s="370">
        <v>484340.15</v>
      </c>
      <c r="G24" s="689">
        <v>734446.1100000001</v>
      </c>
    </row>
    <row r="25" spans="2:7" ht="16.5" thickBot="1">
      <c r="B25" s="272" t="s">
        <v>0</v>
      </c>
      <c r="C25" s="273">
        <f>SUM(C19:C24)</f>
        <v>14259271.669999998</v>
      </c>
      <c r="D25" s="273">
        <f>SUM(D19:D24)</f>
        <v>15483222.549999999</v>
      </c>
      <c r="E25" s="273">
        <f>SUM(E19:E24)</f>
        <v>14984218.179999998</v>
      </c>
      <c r="F25" s="273">
        <f>SUM(F19:F24)</f>
        <v>14014939.750000002</v>
      </c>
      <c r="G25" s="308">
        <f>SUM(G19:G24)</f>
        <v>15192302.710000001</v>
      </c>
    </row>
    <row r="26" spans="2:7" s="259" customFormat="1" ht="15.75">
      <c r="B26" s="270"/>
      <c r="C26" s="15"/>
      <c r="D26" s="15"/>
      <c r="E26" s="15"/>
      <c r="F26" s="15"/>
      <c r="G26" s="15"/>
    </row>
    <row r="27" spans="2:7" s="533" customFormat="1" ht="15.75">
      <c r="B27" s="270"/>
      <c r="C27" s="15"/>
      <c r="D27" s="15"/>
      <c r="E27" s="15"/>
      <c r="F27" s="15"/>
      <c r="G27" s="15"/>
    </row>
    <row r="28" spans="2:7" s="533" customFormat="1" ht="15.75">
      <c r="B28" s="270"/>
      <c r="C28" s="15"/>
      <c r="D28" s="15"/>
      <c r="E28" s="15"/>
      <c r="F28" s="15"/>
      <c r="G28" s="15"/>
    </row>
    <row r="29" spans="2:7" s="533" customFormat="1" ht="15.75">
      <c r="B29" s="270"/>
      <c r="C29" s="15"/>
      <c r="D29" s="15"/>
      <c r="E29" s="15"/>
      <c r="F29" s="15"/>
      <c r="G29" s="15"/>
    </row>
    <row r="30" spans="2:7" s="533" customFormat="1" ht="15.75">
      <c r="B30" s="270"/>
      <c r="C30" s="15"/>
      <c r="D30" s="15"/>
      <c r="E30" s="15"/>
      <c r="F30" s="15"/>
      <c r="G30" s="15"/>
    </row>
    <row r="31" spans="2:7" s="533" customFormat="1" ht="15.75">
      <c r="B31" s="1425" t="s">
        <v>486</v>
      </c>
      <c r="C31" s="15"/>
      <c r="D31" s="15"/>
      <c r="E31" s="15"/>
      <c r="F31" s="15"/>
      <c r="G31" s="15"/>
    </row>
    <row r="32" spans="2:7">
      <c r="B32" s="15"/>
      <c r="C32" s="15"/>
      <c r="D32" s="15"/>
      <c r="E32" s="15"/>
      <c r="F32" s="15"/>
      <c r="G32" s="15"/>
    </row>
    <row r="33" spans="2:7">
      <c r="C33" s="15"/>
      <c r="D33" s="15"/>
      <c r="E33" s="15"/>
      <c r="F33" s="15"/>
      <c r="G33" s="15"/>
    </row>
    <row r="34" spans="2:7">
      <c r="B34" s="15"/>
      <c r="C34" s="15"/>
      <c r="D34" s="15"/>
      <c r="E34" s="15"/>
      <c r="F34" s="15"/>
      <c r="G34" s="15"/>
    </row>
    <row r="35" spans="2:7" s="342" customFormat="1">
      <c r="B35" s="15"/>
      <c r="C35" s="15"/>
      <c r="D35" s="15"/>
      <c r="E35" s="15"/>
      <c r="F35" s="15"/>
      <c r="G35" s="15"/>
    </row>
    <row r="36" spans="2:7" s="342" customFormat="1">
      <c r="B36" s="15"/>
      <c r="C36" s="15"/>
      <c r="D36" s="15"/>
      <c r="E36" s="15"/>
      <c r="F36" s="15"/>
      <c r="G36" s="15"/>
    </row>
    <row r="37" spans="2:7">
      <c r="B37" s="15"/>
      <c r="C37" s="15"/>
      <c r="D37" s="15"/>
      <c r="E37" s="15"/>
      <c r="F37" s="15"/>
      <c r="G37" s="15"/>
    </row>
    <row r="38" spans="2:7" ht="15.75">
      <c r="B38" s="414" t="s">
        <v>422</v>
      </c>
      <c r="C38" s="385">
        <v>2018</v>
      </c>
      <c r="D38" s="385">
        <v>2019</v>
      </c>
      <c r="E38" s="385">
        <v>2020</v>
      </c>
      <c r="F38" s="385">
        <v>2021</v>
      </c>
      <c r="G38" s="385">
        <v>2022</v>
      </c>
    </row>
    <row r="39" spans="2:7" ht="15.75">
      <c r="B39" s="387" t="s">
        <v>777</v>
      </c>
      <c r="C39" s="375">
        <v>3919915.6900000004</v>
      </c>
      <c r="D39" s="386">
        <f>D12</f>
        <v>4173622.3299999996</v>
      </c>
      <c r="E39" s="386">
        <f>E12</f>
        <v>4039376.4599999995</v>
      </c>
      <c r="F39" s="386">
        <f>F12</f>
        <v>3738665.5100000002</v>
      </c>
      <c r="G39" s="386">
        <f>G12</f>
        <v>3896107.2830302734</v>
      </c>
    </row>
    <row r="40" spans="2:7" ht="15.75">
      <c r="B40" s="387" t="s">
        <v>319</v>
      </c>
      <c r="C40" s="375">
        <v>14259271.669999998</v>
      </c>
      <c r="D40" s="386">
        <f>D25</f>
        <v>15483222.549999999</v>
      </c>
      <c r="E40" s="386">
        <f>E25</f>
        <v>14984218.179999998</v>
      </c>
      <c r="F40" s="386">
        <f>F25</f>
        <v>14014939.750000002</v>
      </c>
      <c r="G40" s="386">
        <f>G25</f>
        <v>15192302.710000001</v>
      </c>
    </row>
    <row r="41" spans="2:7" ht="15.75">
      <c r="B41" s="313"/>
      <c r="C41" s="313"/>
      <c r="D41" s="15"/>
      <c r="E41" s="15"/>
      <c r="F41" s="15"/>
      <c r="G41" s="15"/>
    </row>
    <row r="42" spans="2:7">
      <c r="B42" s="15"/>
      <c r="C42" s="15"/>
      <c r="D42" s="15"/>
      <c r="E42" s="15"/>
      <c r="F42" s="15"/>
      <c r="G42" s="15"/>
    </row>
    <row r="43" spans="2:7">
      <c r="B43" s="15"/>
      <c r="C43" s="15"/>
      <c r="D43" s="15"/>
      <c r="E43" s="15"/>
      <c r="F43" s="15"/>
      <c r="G43" s="15"/>
    </row>
    <row r="44" spans="2:7">
      <c r="B44" s="15"/>
      <c r="C44" s="15"/>
      <c r="D44" s="15"/>
      <c r="E44" s="15"/>
      <c r="F44" s="15"/>
      <c r="G44" s="15"/>
    </row>
    <row r="45" spans="2:7">
      <c r="B45" s="15"/>
      <c r="C45" s="15"/>
      <c r="D45" s="15"/>
      <c r="E45" s="15"/>
      <c r="F45" s="15"/>
      <c r="G45" s="15"/>
    </row>
    <row r="46" spans="2:7">
      <c r="B46" s="15"/>
      <c r="C46" s="15"/>
      <c r="D46" s="15"/>
      <c r="E46" s="15"/>
      <c r="F46" s="15"/>
      <c r="G46" s="15"/>
    </row>
    <row r="47" spans="2:7">
      <c r="B47" s="15"/>
      <c r="C47" s="15"/>
      <c r="D47" s="15"/>
      <c r="E47" s="15"/>
      <c r="F47" s="15"/>
      <c r="G47" s="15"/>
    </row>
    <row r="48" spans="2:7">
      <c r="B48" s="15"/>
      <c r="C48" s="15"/>
      <c r="D48" s="15"/>
      <c r="E48" s="15"/>
      <c r="F48" s="15"/>
      <c r="G48" s="15"/>
    </row>
    <row r="49" spans="2:7">
      <c r="B49" s="15"/>
      <c r="C49" s="15"/>
      <c r="D49" s="15"/>
      <c r="E49" s="15"/>
      <c r="F49" s="15"/>
      <c r="G49" s="15"/>
    </row>
    <row r="50" spans="2:7">
      <c r="B50" s="15"/>
      <c r="C50" s="15"/>
      <c r="D50" s="15"/>
      <c r="E50" s="15"/>
      <c r="F50" s="15"/>
      <c r="G50" s="15"/>
    </row>
    <row r="51" spans="2:7">
      <c r="B51" s="15"/>
      <c r="C51" s="15"/>
      <c r="D51" s="15"/>
      <c r="E51" s="15"/>
      <c r="F51" s="15"/>
      <c r="G51" s="15"/>
    </row>
    <row r="52" spans="2:7">
      <c r="B52" s="15"/>
      <c r="C52" s="15"/>
      <c r="D52" s="15"/>
      <c r="E52" s="15"/>
      <c r="F52" s="15"/>
      <c r="G52" s="15"/>
    </row>
    <row r="53" spans="2:7">
      <c r="B53" s="15"/>
      <c r="C53" s="15"/>
      <c r="D53" s="15"/>
      <c r="E53" s="15"/>
      <c r="F53" s="15"/>
      <c r="G53" s="15"/>
    </row>
    <row r="54" spans="2:7">
      <c r="B54" s="15"/>
      <c r="C54" s="15"/>
      <c r="D54" s="15"/>
      <c r="E54" s="15"/>
      <c r="F54" s="15"/>
      <c r="G54" s="15"/>
    </row>
    <row r="55" spans="2:7">
      <c r="B55" s="15"/>
      <c r="C55" s="15"/>
      <c r="D55" s="15"/>
      <c r="E55" s="15"/>
      <c r="F55" s="15"/>
      <c r="G55" s="15"/>
    </row>
    <row r="56" spans="2:7">
      <c r="B56" s="15"/>
      <c r="C56" s="15"/>
      <c r="D56" s="15"/>
      <c r="E56" s="15"/>
      <c r="F56" s="15"/>
      <c r="G56" s="15"/>
    </row>
    <row r="57" spans="2:7">
      <c r="B57" s="268"/>
      <c r="C57" s="15"/>
      <c r="D57" s="15"/>
      <c r="E57" s="15"/>
      <c r="F57" s="15"/>
      <c r="G57" s="15"/>
    </row>
    <row r="58" spans="2:7">
      <c r="B58" s="15"/>
      <c r="C58" s="15"/>
      <c r="D58" s="15"/>
      <c r="E58" s="15"/>
      <c r="F58" s="15"/>
      <c r="G58" s="15"/>
    </row>
    <row r="59" spans="2:7">
      <c r="B59" s="15"/>
      <c r="C59" s="15"/>
      <c r="D59" s="15"/>
      <c r="E59" s="15"/>
      <c r="F59" s="15"/>
      <c r="G59" s="15"/>
    </row>
    <row r="60" spans="2:7">
      <c r="B60" s="15"/>
      <c r="C60" s="15"/>
      <c r="D60" s="15"/>
      <c r="E60" s="15"/>
      <c r="F60" s="15"/>
      <c r="G60" s="15"/>
    </row>
    <row r="61" spans="2:7">
      <c r="B61" s="178"/>
      <c r="C61" s="15"/>
      <c r="D61" s="15"/>
      <c r="E61" s="15"/>
      <c r="F61" s="15"/>
      <c r="G61" s="15"/>
    </row>
    <row r="62" spans="2:7">
      <c r="B62" s="178"/>
      <c r="C62" s="15"/>
      <c r="D62" s="15"/>
      <c r="E62" s="15"/>
      <c r="F62" s="15"/>
      <c r="G62" s="15"/>
    </row>
    <row r="63" spans="2:7">
      <c r="B63" s="15"/>
      <c r="C63" s="15"/>
      <c r="D63" s="15"/>
      <c r="E63" s="15"/>
      <c r="F63" s="15"/>
      <c r="G63" s="15"/>
    </row>
    <row r="64" spans="2:7">
      <c r="B64" s="15"/>
      <c r="C64" s="15"/>
      <c r="D64" s="15"/>
      <c r="E64" s="15"/>
      <c r="F64" s="15"/>
      <c r="G64" s="15"/>
    </row>
    <row r="65" spans="2:7">
      <c r="B65" s="15"/>
      <c r="C65" s="15"/>
      <c r="D65" s="15"/>
      <c r="E65" s="15"/>
      <c r="F65" s="15"/>
      <c r="G65" s="15"/>
    </row>
    <row r="66" spans="2:7">
      <c r="B66" s="15"/>
      <c r="C66" s="15"/>
      <c r="D66" s="15"/>
      <c r="E66" s="15"/>
      <c r="F66" s="15"/>
      <c r="G66" s="15"/>
    </row>
    <row r="67" spans="2:7">
      <c r="B67" s="15"/>
      <c r="C67" s="15"/>
      <c r="D67" s="15"/>
      <c r="E67" s="15"/>
      <c r="F67" s="15"/>
      <c r="G67" s="15"/>
    </row>
    <row r="68" spans="2:7">
      <c r="B68" s="15"/>
      <c r="C68" s="15"/>
      <c r="D68" s="15"/>
      <c r="E68" s="15"/>
      <c r="F68" s="15"/>
      <c r="G68" s="15"/>
    </row>
    <row r="69" spans="2:7">
      <c r="B69" s="15"/>
      <c r="C69" s="15"/>
      <c r="D69" s="15"/>
      <c r="E69" s="15"/>
      <c r="F69" s="15"/>
      <c r="G69" s="15"/>
    </row>
    <row r="70" spans="2:7">
      <c r="B70" s="15"/>
      <c r="C70" s="15"/>
      <c r="D70" s="15"/>
      <c r="E70" s="15"/>
      <c r="F70" s="15"/>
      <c r="G70" s="15"/>
    </row>
    <row r="71" spans="2:7">
      <c r="B71" s="15"/>
      <c r="C71" s="15"/>
      <c r="D71" s="15"/>
      <c r="E71" s="15"/>
      <c r="F71" s="15"/>
      <c r="G71" s="15"/>
    </row>
    <row r="72" spans="2:7">
      <c r="B72" s="15"/>
      <c r="C72" s="15"/>
      <c r="D72" s="15"/>
      <c r="E72" s="15"/>
      <c r="F72" s="15"/>
      <c r="G72" s="15"/>
    </row>
    <row r="73" spans="2:7">
      <c r="B73" s="15"/>
      <c r="C73" s="15"/>
      <c r="D73" s="15"/>
      <c r="E73" s="15"/>
      <c r="F73" s="15"/>
      <c r="G73" s="15"/>
    </row>
    <row r="74" spans="2:7">
      <c r="B74" s="15"/>
      <c r="C74" s="15"/>
      <c r="D74" s="15"/>
      <c r="E74" s="15"/>
      <c r="F74" s="15"/>
      <c r="G74" s="15"/>
    </row>
    <row r="75" spans="2:7">
      <c r="B75" s="15"/>
      <c r="C75" s="15"/>
      <c r="D75" s="15"/>
      <c r="E75" s="15"/>
      <c r="F75" s="15"/>
      <c r="G75" s="15"/>
    </row>
    <row r="76" spans="2:7">
      <c r="B76" s="15"/>
      <c r="C76" s="15"/>
      <c r="D76" s="15"/>
      <c r="E76" s="15"/>
      <c r="F76" s="15"/>
      <c r="G76" s="15"/>
    </row>
    <row r="77" spans="2:7">
      <c r="B77" s="15"/>
      <c r="C77" s="15"/>
      <c r="D77" s="15"/>
      <c r="E77" s="15"/>
      <c r="F77" s="15"/>
      <c r="G77" s="15"/>
    </row>
    <row r="78" spans="2:7">
      <c r="B78" s="15"/>
      <c r="C78" s="15"/>
      <c r="D78" s="15"/>
      <c r="E78" s="15"/>
      <c r="F78" s="15"/>
      <c r="G78" s="15"/>
    </row>
    <row r="79" spans="2:7">
      <c r="B79" s="15"/>
      <c r="C79" s="15"/>
      <c r="D79" s="15"/>
      <c r="E79" s="15"/>
      <c r="F79" s="15"/>
      <c r="G79" s="15"/>
    </row>
    <row r="80" spans="2:7">
      <c r="B80" s="15"/>
      <c r="C80" s="15"/>
      <c r="D80" s="15"/>
      <c r="E80" s="15"/>
      <c r="F80" s="15"/>
      <c r="G80" s="15"/>
    </row>
    <row r="81" spans="2:7">
      <c r="B81" s="15"/>
      <c r="C81" s="15"/>
      <c r="D81" s="15"/>
      <c r="E81" s="15"/>
      <c r="F81" s="15"/>
      <c r="G81" s="15"/>
    </row>
    <row r="82" spans="2:7">
      <c r="B82" s="15"/>
      <c r="C82" s="15"/>
      <c r="D82" s="15"/>
      <c r="E82" s="15"/>
      <c r="F82" s="15"/>
      <c r="G82" s="15"/>
    </row>
    <row r="83" spans="2:7">
      <c r="B83" s="15"/>
      <c r="C83" s="15"/>
      <c r="D83" s="15"/>
      <c r="E83" s="15"/>
      <c r="F83" s="15"/>
      <c r="G83" s="15"/>
    </row>
    <row r="84" spans="2:7">
      <c r="B84" s="15"/>
      <c r="C84" s="15"/>
      <c r="D84" s="15"/>
      <c r="E84" s="15"/>
      <c r="F84" s="15"/>
      <c r="G84" s="15"/>
    </row>
    <row r="85" spans="2:7">
      <c r="B85" s="15"/>
      <c r="C85" s="15"/>
      <c r="D85" s="15"/>
      <c r="E85" s="15"/>
      <c r="F85" s="15"/>
      <c r="G85" s="15"/>
    </row>
    <row r="86" spans="2:7">
      <c r="B86" s="15"/>
      <c r="C86" s="15"/>
      <c r="D86" s="15"/>
      <c r="E86" s="15"/>
      <c r="F86" s="15"/>
      <c r="G86" s="15"/>
    </row>
    <row r="87" spans="2:7">
      <c r="B87" s="15"/>
      <c r="C87" s="15"/>
      <c r="D87" s="15"/>
      <c r="E87" s="15"/>
      <c r="F87" s="15"/>
      <c r="G87" s="15"/>
    </row>
    <row r="88" spans="2:7">
      <c r="B88" s="15"/>
      <c r="C88" s="15"/>
      <c r="D88" s="15"/>
      <c r="E88" s="15"/>
      <c r="F88" s="15"/>
      <c r="G88" s="15"/>
    </row>
    <row r="89" spans="2:7">
      <c r="B89" s="15"/>
      <c r="C89" s="15"/>
      <c r="D89" s="15"/>
      <c r="E89" s="15"/>
      <c r="F89" s="15"/>
      <c r="G89" s="15"/>
    </row>
    <row r="90" spans="2:7">
      <c r="B90" s="15"/>
      <c r="C90" s="15"/>
      <c r="D90" s="15"/>
      <c r="E90" s="15"/>
      <c r="F90" s="15"/>
      <c r="G90" s="15"/>
    </row>
    <row r="91" spans="2:7">
      <c r="B91" s="15"/>
      <c r="C91" s="15"/>
      <c r="D91" s="15"/>
      <c r="E91" s="15"/>
      <c r="F91" s="15"/>
      <c r="G91" s="15"/>
    </row>
    <row r="92" spans="2:7">
      <c r="B92" s="15"/>
      <c r="C92" s="15"/>
      <c r="D92" s="15"/>
      <c r="E92" s="15"/>
      <c r="F92" s="15"/>
      <c r="G92" s="15"/>
    </row>
    <row r="93" spans="2:7">
      <c r="B93" s="15"/>
      <c r="C93" s="15"/>
      <c r="D93" s="15"/>
      <c r="E93" s="15"/>
      <c r="F93" s="15"/>
      <c r="G93" s="15"/>
    </row>
    <row r="94" spans="2:7">
      <c r="B94" s="15"/>
      <c r="C94" s="15"/>
      <c r="D94" s="15"/>
      <c r="E94" s="15"/>
      <c r="F94" s="15"/>
      <c r="G94" s="15"/>
    </row>
    <row r="95" spans="2:7">
      <c r="B95" s="15"/>
      <c r="C95" s="15"/>
      <c r="D95" s="15"/>
      <c r="E95" s="15"/>
      <c r="F95" s="15"/>
      <c r="G95" s="15"/>
    </row>
    <row r="96" spans="2:7">
      <c r="B96" s="15"/>
      <c r="C96" s="15"/>
      <c r="D96" s="15"/>
      <c r="E96" s="15"/>
      <c r="F96" s="15"/>
      <c r="G96" s="15"/>
    </row>
    <row r="97" spans="2:7">
      <c r="B97" s="15"/>
      <c r="C97" s="15"/>
      <c r="D97" s="15"/>
      <c r="E97" s="15"/>
      <c r="F97" s="15"/>
      <c r="G97" s="15"/>
    </row>
    <row r="98" spans="2:7">
      <c r="B98" s="15"/>
      <c r="C98" s="15"/>
      <c r="D98" s="15"/>
      <c r="E98" s="15"/>
      <c r="F98" s="15"/>
      <c r="G98" s="15"/>
    </row>
    <row r="99" spans="2:7">
      <c r="B99" s="15"/>
      <c r="C99" s="15"/>
      <c r="D99" s="15"/>
      <c r="E99" s="15"/>
      <c r="F99" s="15"/>
      <c r="G99" s="15"/>
    </row>
    <row r="100" spans="2:7">
      <c r="B100" s="15"/>
      <c r="C100" s="15"/>
      <c r="D100" s="15"/>
      <c r="E100" s="15"/>
      <c r="F100" s="15"/>
      <c r="G100" s="15"/>
    </row>
    <row r="101" spans="2:7">
      <c r="B101" s="15"/>
      <c r="C101" s="15"/>
      <c r="D101" s="15"/>
      <c r="E101" s="15"/>
      <c r="F101" s="15"/>
      <c r="G101" s="15"/>
    </row>
    <row r="102" spans="2:7">
      <c r="B102" s="15"/>
      <c r="C102" s="15"/>
      <c r="D102" s="15"/>
      <c r="E102" s="15"/>
      <c r="F102" s="15"/>
      <c r="G102" s="15"/>
    </row>
    <row r="103" spans="2:7">
      <c r="B103" s="15"/>
      <c r="C103" s="15"/>
      <c r="D103" s="15"/>
      <c r="E103" s="15"/>
      <c r="F103" s="15"/>
      <c r="G103" s="15"/>
    </row>
    <row r="104" spans="2:7">
      <c r="B104" s="15"/>
      <c r="C104" s="15"/>
      <c r="D104" s="15"/>
      <c r="E104" s="15"/>
      <c r="F104" s="15"/>
      <c r="G104" s="15"/>
    </row>
    <row r="105" spans="2:7">
      <c r="B105" s="15"/>
      <c r="C105" s="15"/>
      <c r="D105" s="15"/>
      <c r="E105" s="15"/>
      <c r="F105" s="15"/>
      <c r="G105" s="15"/>
    </row>
    <row r="106" spans="2:7">
      <c r="B106" s="15"/>
      <c r="C106" s="15"/>
      <c r="D106" s="15"/>
      <c r="E106" s="15"/>
      <c r="F106" s="15"/>
      <c r="G106" s="15"/>
    </row>
    <row r="107" spans="2:7">
      <c r="B107" s="15"/>
      <c r="C107" s="15"/>
      <c r="D107" s="15"/>
      <c r="E107" s="15"/>
      <c r="F107" s="15"/>
      <c r="G107" s="15"/>
    </row>
    <row r="108" spans="2:7">
      <c r="B108" s="15"/>
      <c r="C108" s="15"/>
      <c r="D108" s="15"/>
      <c r="E108" s="15"/>
      <c r="F108" s="15"/>
      <c r="G108" s="15"/>
    </row>
    <row r="109" spans="2:7">
      <c r="B109" s="15"/>
      <c r="C109" s="15"/>
      <c r="D109" s="15"/>
      <c r="E109" s="15"/>
      <c r="F109" s="15"/>
      <c r="G109" s="15"/>
    </row>
    <row r="110" spans="2:7">
      <c r="B110" s="15"/>
      <c r="C110" s="15"/>
      <c r="D110" s="15"/>
      <c r="E110" s="15"/>
      <c r="F110" s="15"/>
      <c r="G110" s="15"/>
    </row>
    <row r="111" spans="2:7">
      <c r="B111" s="15"/>
      <c r="C111" s="15"/>
      <c r="D111" s="15"/>
      <c r="E111" s="15"/>
      <c r="F111" s="15"/>
      <c r="G111" s="15"/>
    </row>
    <row r="112" spans="2:7">
      <c r="B112" s="15"/>
      <c r="C112" s="15"/>
      <c r="D112" s="15"/>
      <c r="E112" s="15"/>
      <c r="F112" s="15"/>
      <c r="G112" s="15"/>
    </row>
    <row r="113" spans="2:7">
      <c r="B113" s="15"/>
      <c r="C113" s="15"/>
      <c r="D113" s="15"/>
      <c r="E113" s="15"/>
      <c r="F113" s="15"/>
      <c r="G113" s="15"/>
    </row>
    <row r="114" spans="2:7">
      <c r="B114" s="15"/>
      <c r="C114" s="15"/>
      <c r="D114" s="15"/>
      <c r="E114" s="15"/>
      <c r="F114" s="15"/>
      <c r="G114" s="15"/>
    </row>
    <row r="115" spans="2:7">
      <c r="B115" s="15"/>
      <c r="C115" s="15"/>
      <c r="D115" s="15"/>
      <c r="E115" s="15"/>
      <c r="F115" s="15"/>
      <c r="G115" s="15"/>
    </row>
    <row r="116" spans="2:7">
      <c r="B116" s="15"/>
      <c r="C116" s="15"/>
      <c r="D116" s="15"/>
      <c r="E116" s="15"/>
      <c r="F116" s="15"/>
      <c r="G116" s="15"/>
    </row>
    <row r="117" spans="2:7">
      <c r="B117" s="15"/>
      <c r="C117" s="15"/>
      <c r="D117" s="15"/>
      <c r="E117" s="15"/>
      <c r="F117" s="15"/>
      <c r="G117" s="15"/>
    </row>
    <row r="118" spans="2:7">
      <c r="B118" s="15"/>
      <c r="C118" s="15"/>
      <c r="D118" s="15"/>
      <c r="E118" s="15"/>
      <c r="F118" s="15"/>
      <c r="G118" s="15"/>
    </row>
    <row r="119" spans="2:7">
      <c r="B119" s="15"/>
      <c r="C119" s="15"/>
      <c r="D119" s="15"/>
      <c r="E119" s="15"/>
      <c r="F119" s="15"/>
      <c r="G119" s="15"/>
    </row>
    <row r="120" spans="2:7">
      <c r="B120" s="15"/>
      <c r="C120" s="15"/>
      <c r="D120" s="15"/>
      <c r="E120" s="15"/>
      <c r="F120" s="15"/>
      <c r="G120" s="15"/>
    </row>
    <row r="121" spans="2:7">
      <c r="B121" s="15"/>
      <c r="C121" s="15"/>
      <c r="D121" s="15"/>
      <c r="E121" s="15"/>
      <c r="F121" s="15"/>
      <c r="G121" s="15"/>
    </row>
    <row r="122" spans="2:7">
      <c r="B122" s="15"/>
      <c r="C122" s="15"/>
      <c r="D122" s="15"/>
      <c r="E122" s="15"/>
      <c r="F122" s="15"/>
      <c r="G122" s="15"/>
    </row>
    <row r="123" spans="2:7">
      <c r="B123" s="15"/>
      <c r="C123" s="15"/>
      <c r="D123" s="15"/>
      <c r="E123" s="15"/>
      <c r="F123" s="15"/>
      <c r="G123" s="15"/>
    </row>
    <row r="124" spans="2:7">
      <c r="B124" s="15"/>
      <c r="C124" s="15"/>
      <c r="D124" s="15"/>
      <c r="E124" s="15"/>
      <c r="F124" s="15"/>
      <c r="G124" s="15"/>
    </row>
    <row r="125" spans="2:7">
      <c r="B125" s="15"/>
      <c r="C125" s="15"/>
      <c r="D125" s="15"/>
      <c r="E125" s="15"/>
      <c r="F125" s="15"/>
      <c r="G125" s="15"/>
    </row>
    <row r="126" spans="2:7">
      <c r="B126" s="15"/>
      <c r="C126" s="15"/>
      <c r="D126" s="15"/>
      <c r="E126" s="15"/>
      <c r="F126" s="15"/>
      <c r="G126" s="15"/>
    </row>
    <row r="127" spans="2:7">
      <c r="B127" s="15"/>
      <c r="C127" s="15"/>
      <c r="D127" s="15"/>
      <c r="E127" s="15"/>
      <c r="F127" s="15"/>
      <c r="G127" s="15"/>
    </row>
    <row r="128" spans="2:7">
      <c r="B128" s="15"/>
      <c r="C128" s="15"/>
      <c r="D128" s="15"/>
      <c r="E128" s="15"/>
      <c r="F128" s="15"/>
      <c r="G128" s="15"/>
    </row>
    <row r="129" spans="2:7">
      <c r="B129" s="15"/>
      <c r="C129" s="15"/>
      <c r="D129" s="15"/>
      <c r="E129" s="15"/>
      <c r="F129" s="15"/>
      <c r="G129" s="15"/>
    </row>
  </sheetData>
  <mergeCells count="4">
    <mergeCell ref="B3:G3"/>
    <mergeCell ref="B4:G4"/>
    <mergeCell ref="B16:G16"/>
    <mergeCell ref="B17:G17"/>
  </mergeCells>
  <pageMargins left="0.7" right="0.7" top="0.75" bottom="0.75" header="0.3" footer="0.3"/>
  <pageSetup orientation="portrait" r:id="rId1"/>
  <ignoredErrors>
    <ignoredError sqref="C12:G12 C25:G2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DOM&amp;AGREXP22</vt:lpstr>
      <vt:lpstr>Agri GDP18-22</vt:lpstr>
      <vt:lpstr>Bananacompanies22</vt:lpstr>
      <vt:lpstr>Regional Banana Export18-22</vt:lpstr>
      <vt:lpstr>BANANA PRICE INPUT22</vt:lpstr>
      <vt:lpstr>Banana EXP WI 22</vt:lpstr>
      <vt:lpstr>COMP SUP&amp;HOT (KGS) 18-22</vt:lpstr>
      <vt:lpstr>COMP SUP&amp;HOT (EC$) 18-22</vt:lpstr>
      <vt:lpstr>COMP Sup Q&amp;V 18 -22</vt:lpstr>
      <vt:lpstr>COMP Hotel Q&amp;V 18 -22</vt:lpstr>
      <vt:lpstr>Fish landing18-22</vt:lpstr>
      <vt:lpstr>FISHLANDING by species18-22</vt:lpstr>
      <vt:lpstr>FISHIMPORTS by type22</vt:lpstr>
      <vt:lpstr>POULTRYimp22</vt:lpstr>
      <vt:lpstr>TABLE EGG PROD18-22</vt:lpstr>
      <vt:lpstr>LOCALPOULTRY18-22</vt:lpstr>
      <vt:lpstr>PORK PURCHASES18-22</vt:lpstr>
      <vt:lpstr>MEAT imp18-22</vt:lpstr>
      <vt:lpstr>OTHER LIVEPROD 18-22</vt:lpstr>
      <vt:lpstr>LOANapprove18-22</vt:lpstr>
      <vt:lpstr>TRADEBAL22</vt:lpstr>
      <vt:lpstr>FOOD COMP IMP18-22</vt:lpstr>
      <vt:lpstr>COMPAREXP22</vt:lpstr>
      <vt:lpstr>GDP basic price MILLONEC$ 22</vt:lpstr>
      <vt:lpstr>THREE MAIN CONTR 18-22graph</vt:lpstr>
      <vt:lpstr>OVERVIEW22</vt:lpstr>
      <vt:lpstr>IMP-FERTIL22</vt:lpstr>
      <vt:lpstr>SUP QV22</vt:lpstr>
      <vt:lpstr>SUP Q 18-22 &amp; GRAPH</vt:lpstr>
      <vt:lpstr>SUP V 18-22&amp; GRAPH</vt:lpstr>
      <vt:lpstr>SUP PRICE 22</vt:lpstr>
      <vt:lpstr>HOTEL QV22</vt:lpstr>
      <vt:lpstr>HOTEL Q 18-22 &amp; GRAPH</vt:lpstr>
      <vt:lpstr>HOTEL V 18-22 &amp; GRAPH</vt:lpstr>
      <vt:lpstr>HOTEL PRICE 22</vt:lpstr>
      <vt:lpstr>CROPPRO18-22</vt:lpstr>
      <vt:lpstr>EXPORTOFSELMTHLY22</vt:lpstr>
      <vt:lpstr>EXPORTOFSEL QTRCROP22</vt:lpstr>
      <vt:lpstr>IMPOF SELCCROP22</vt:lpstr>
      <vt:lpstr>CAMPOF IMPORTS18-22 &amp; GRAPH</vt:lpstr>
      <vt:lpstr>REGEXP BY DEST22</vt:lpstr>
      <vt:lpstr>REG IMP BY COUNTRY22</vt:lpstr>
      <vt:lpstr>FSHINGVESSREG22</vt:lpstr>
      <vt:lpstr>FISHER-REG BY DISTR22</vt:lpstr>
      <vt:lpstr>AVG RAINFALL22</vt:lpstr>
      <vt:lpstr>AVG TEMP22</vt:lpstr>
      <vt:lpstr>TEMP18-22</vt:lpstr>
      <vt:lpstr>AVG TEMP @ POINTS 22</vt:lpstr>
      <vt:lpstr>TEMP @ POINTS 18-22</vt:lpstr>
    </vt:vector>
  </TitlesOfParts>
  <Company>Ministry Of Agriculture Forestry and Fisheries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Statistician - Agriculture</dc:creator>
  <cp:lastModifiedBy>Frances Joseph</cp:lastModifiedBy>
  <cp:lastPrinted>2023-04-28T11:45:25Z</cp:lastPrinted>
  <dcterms:created xsi:type="dcterms:W3CDTF">2002-08-26T16:12:34Z</dcterms:created>
  <dcterms:modified xsi:type="dcterms:W3CDTF">2023-09-05T18:33:01Z</dcterms:modified>
</cp:coreProperties>
</file>